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Inputs" sheetId="1" r:id="rId1"/>
    <sheet name="CutoffTable" sheetId="2" r:id="rId2"/>
    <sheet name="Calc" sheetId="3" r:id="rId3"/>
    <sheet name="Makers" sheetId="4" r:id="rId4"/>
  </sheets>
  <definedNames>
    <definedName name="_xlnm.Print_Area" localSheetId="2">'Calc'!$A$1:$I$50</definedName>
    <definedName name="_xlnm.Print_Area" localSheetId="1">'CutoffTable'!$A$1:$G$26</definedName>
    <definedName name="_xlnm.Print_Area" localSheetId="0">'Inputs'!$A$1:$B$35</definedName>
    <definedName name="_xlnm.Print_Area" localSheetId="3">'Makers'!$A$1:$Q$66</definedName>
  </definedNames>
  <calcPr fullCalcOnLoad="1"/>
</workbook>
</file>

<file path=xl/sharedStrings.xml><?xml version="1.0" encoding="utf-8"?>
<sst xmlns="http://schemas.openxmlformats.org/spreadsheetml/2006/main" count="700" uniqueCount="276">
  <si>
    <t>CALCULATION OF MEAN EFFECTIVE PRESSURE</t>
  </si>
  <si>
    <t>Data Element</t>
  </si>
  <si>
    <t>Data</t>
  </si>
  <si>
    <t>Formula</t>
  </si>
  <si>
    <t>l = length of stroke (feet)</t>
  </si>
  <si>
    <t>d = cylinder diameter (inches)</t>
  </si>
  <si>
    <t>CALCULATION OF HORSEPOWER</t>
  </si>
  <si>
    <t>cut-off = % stroke at cut-off</t>
  </si>
  <si>
    <t>n = revolutions per minute</t>
  </si>
  <si>
    <t>HP = rated horsepower</t>
  </si>
  <si>
    <t>s = length of stroke (inches)</t>
  </si>
  <si>
    <t>a = average piston area (square inches)</t>
  </si>
  <si>
    <t xml:space="preserve">CALCULATION OF RATIO OF EXPANSION </t>
  </si>
  <si>
    <t>d1 = piston rod diameter (inches)</t>
  </si>
  <si>
    <t>Number</t>
  </si>
  <si>
    <t>Name</t>
  </si>
  <si>
    <t>American Engine Builder</t>
  </si>
  <si>
    <t>Builder Location</t>
  </si>
  <si>
    <t>Ames Iron Works</t>
  </si>
  <si>
    <t>Oswego, NY</t>
  </si>
  <si>
    <t>Brownell Company</t>
  </si>
  <si>
    <t>Dayton, OH</t>
  </si>
  <si>
    <t>Chandler &amp; Taylor</t>
  </si>
  <si>
    <t>Indianapolis, IN</t>
  </si>
  <si>
    <t>Chuse Engine &amp; Mfg. Co.</t>
  </si>
  <si>
    <t>Matoon, IL</t>
  </si>
  <si>
    <t>Erie Ball Engine Co.</t>
  </si>
  <si>
    <t>Pittsburgh, PA</t>
  </si>
  <si>
    <t>Liddel Co.</t>
  </si>
  <si>
    <t>Charlotte, NC</t>
  </si>
  <si>
    <t>Mecklenburg Iron Works</t>
  </si>
  <si>
    <t>Ridgeway Dyanamo &amp; Engine Co.</t>
  </si>
  <si>
    <t>Ridgeway, PA</t>
  </si>
  <si>
    <t>Skinner Engine Co.</t>
  </si>
  <si>
    <t>Erie, PA</t>
  </si>
  <si>
    <t>Southern Engine &amp; Boiler Works</t>
  </si>
  <si>
    <t>Jackson, TN</t>
  </si>
  <si>
    <t>Troy Engine &amp; Machine Co.</t>
  </si>
  <si>
    <t>Troy, PA</t>
  </si>
  <si>
    <t>St. Joseph, MI</t>
  </si>
  <si>
    <t>Engberg's Mech. &amp; Electrical Works</t>
  </si>
  <si>
    <t>Enterprise Co.</t>
  </si>
  <si>
    <t>Columbiana, OH</t>
  </si>
  <si>
    <t>Harrisburg Foundry &amp; Machine Works</t>
  </si>
  <si>
    <t>Harrisburg, PA</t>
  </si>
  <si>
    <t>A. L. Ide &amp; Sons</t>
  </si>
  <si>
    <t>Springfield, IL</t>
  </si>
  <si>
    <t>E. H. Wachs &amp; Co.</t>
  </si>
  <si>
    <t>Chicago, IL</t>
  </si>
  <si>
    <t>Buckeye Engine Co.</t>
  </si>
  <si>
    <t>Salem, OH</t>
  </si>
  <si>
    <t>Fitchburg Steam Engine Co.</t>
  </si>
  <si>
    <t>Fitchburg, MA</t>
  </si>
  <si>
    <t>Allis-Chalmers Manufacturing Co.</t>
  </si>
  <si>
    <t>Milwaukee, WI</t>
  </si>
  <si>
    <t>Mt. Vernon, OH</t>
  </si>
  <si>
    <t>Fulton Iron Works</t>
  </si>
  <si>
    <t>St. Louis, MO</t>
  </si>
  <si>
    <t>Hooven-Owens-Rentschler Co.</t>
  </si>
  <si>
    <t>Hamilton, OH</t>
  </si>
  <si>
    <t>Franklin Machine Co.</t>
  </si>
  <si>
    <t>Providence, RI</t>
  </si>
  <si>
    <t>Murray Iron Works Co.</t>
  </si>
  <si>
    <t>Burlington, IA</t>
  </si>
  <si>
    <t>Nordberg Manufacturing Co.</t>
  </si>
  <si>
    <t>St. Louis Iron &amp; Machine Works</t>
  </si>
  <si>
    <t>Vilter Manufacturing Company</t>
  </si>
  <si>
    <t>Erie City Iron Works</t>
  </si>
  <si>
    <t>Erie Engine Works</t>
  </si>
  <si>
    <t>Engine</t>
  </si>
  <si>
    <t>C. &amp; G. Cooper Co.</t>
  </si>
  <si>
    <t>Providence Engineering Corp.</t>
  </si>
  <si>
    <t>Ames</t>
  </si>
  <si>
    <t>Brownell</t>
  </si>
  <si>
    <t>Chuse</t>
  </si>
  <si>
    <t>Ball</t>
  </si>
  <si>
    <t>Victor</t>
  </si>
  <si>
    <t>Liddell</t>
  </si>
  <si>
    <t>M. I. W.</t>
  </si>
  <si>
    <t>Ridgeway</t>
  </si>
  <si>
    <t>Skinner</t>
  </si>
  <si>
    <t>Southern</t>
  </si>
  <si>
    <t>Troy</t>
  </si>
  <si>
    <t>Engberg</t>
  </si>
  <si>
    <t>Enterprise</t>
  </si>
  <si>
    <t>Fleming-Harrisburg</t>
  </si>
  <si>
    <t>Ideal</t>
  </si>
  <si>
    <t>Wachs</t>
  </si>
  <si>
    <t>Buckeye</t>
  </si>
  <si>
    <t>Allis-Chalmers</t>
  </si>
  <si>
    <t>Cooper</t>
  </si>
  <si>
    <t>Fulton</t>
  </si>
  <si>
    <t>Hamilton</t>
  </si>
  <si>
    <t>Harris</t>
  </si>
  <si>
    <t>Murray</t>
  </si>
  <si>
    <t>Nordberg</t>
  </si>
  <si>
    <t>Rice &amp; Sargent</t>
  </si>
  <si>
    <t>St. Louis</t>
  </si>
  <si>
    <t>Vilter</t>
  </si>
  <si>
    <t xml:space="preserve">Lentz </t>
  </si>
  <si>
    <t>Valves per</t>
  </si>
  <si>
    <t>Cylinder</t>
  </si>
  <si>
    <t>U</t>
  </si>
  <si>
    <t>Counterflow</t>
  </si>
  <si>
    <t>Uniflow/</t>
  </si>
  <si>
    <t>Valve</t>
  </si>
  <si>
    <t>Type</t>
  </si>
  <si>
    <t>Sweet-Balanced</t>
  </si>
  <si>
    <t>Flat-Balanced</t>
  </si>
  <si>
    <t>D-Slide</t>
  </si>
  <si>
    <t>?</t>
  </si>
  <si>
    <t>Rocking</t>
  </si>
  <si>
    <t>Vertical/</t>
  </si>
  <si>
    <t>Horizontal</t>
  </si>
  <si>
    <t>H</t>
  </si>
  <si>
    <t>Piston</t>
  </si>
  <si>
    <t>V</t>
  </si>
  <si>
    <t>Piston-Riding C.O.</t>
  </si>
  <si>
    <t>Piston-2 Ported</t>
  </si>
  <si>
    <t>Releasing Corliss</t>
  </si>
  <si>
    <t>Poppet</t>
  </si>
  <si>
    <t>Non Rel. Corliss</t>
  </si>
  <si>
    <t>Horsepower</t>
  </si>
  <si>
    <t>Range</t>
  </si>
  <si>
    <t>25-500</t>
  </si>
  <si>
    <t>25-305</t>
  </si>
  <si>
    <t>35-350</t>
  </si>
  <si>
    <t>25-450</t>
  </si>
  <si>
    <t>25-800</t>
  </si>
  <si>
    <t>4-200</t>
  </si>
  <si>
    <t>Governor</t>
  </si>
  <si>
    <t>Robb-Armstrong-Sweet</t>
  </si>
  <si>
    <t xml:space="preserve">Rites </t>
  </si>
  <si>
    <t>Throttling</t>
  </si>
  <si>
    <t>Shaft</t>
  </si>
  <si>
    <t>35-85</t>
  </si>
  <si>
    <t>20-200</t>
  </si>
  <si>
    <t>15-150</t>
  </si>
  <si>
    <t>30-900</t>
  </si>
  <si>
    <t>50-600</t>
  </si>
  <si>
    <t>18-150</t>
  </si>
  <si>
    <t>25-150</t>
  </si>
  <si>
    <t>165-410</t>
  </si>
  <si>
    <t>2-100</t>
  </si>
  <si>
    <t>17-200</t>
  </si>
  <si>
    <t>20-90</t>
  </si>
  <si>
    <t>4-90</t>
  </si>
  <si>
    <t>25-350</t>
  </si>
  <si>
    <t>12-75</t>
  </si>
  <si>
    <t>Armstrong</t>
  </si>
  <si>
    <t>50-500</t>
  </si>
  <si>
    <t>1-50 kw.</t>
  </si>
  <si>
    <t>10-150</t>
  </si>
  <si>
    <t>30-250</t>
  </si>
  <si>
    <t>Fleming</t>
  </si>
  <si>
    <t>30-1200</t>
  </si>
  <si>
    <t>30-700</t>
  </si>
  <si>
    <t>125-500</t>
  </si>
  <si>
    <t>50-1200</t>
  </si>
  <si>
    <t>100-800</t>
  </si>
  <si>
    <t>100-900</t>
  </si>
  <si>
    <t>100-1400</t>
  </si>
  <si>
    <t>Fly-ball Spring Opposed</t>
  </si>
  <si>
    <t>30-1500</t>
  </si>
  <si>
    <t>Loaded Watt</t>
  </si>
  <si>
    <t>Fly-ball</t>
  </si>
  <si>
    <t>50-2500</t>
  </si>
  <si>
    <t>60-100</t>
  </si>
  <si>
    <t>50-1300</t>
  </si>
  <si>
    <t>Fly-ball (loaded)</t>
  </si>
  <si>
    <t>150-2500</t>
  </si>
  <si>
    <t>Sargent</t>
  </si>
  <si>
    <t>75-1111</t>
  </si>
  <si>
    <t>75-5000</t>
  </si>
  <si>
    <t>Lay Shaft</t>
  </si>
  <si>
    <t>Special</t>
  </si>
  <si>
    <t>50-1500</t>
  </si>
  <si>
    <t>200-2000</t>
  </si>
  <si>
    <t>100-1000</t>
  </si>
  <si>
    <t>R. P. M.</t>
  </si>
  <si>
    <t>130-260</t>
  </si>
  <si>
    <t>150-250</t>
  </si>
  <si>
    <t>160-225</t>
  </si>
  <si>
    <t>225-350</t>
  </si>
  <si>
    <t>150-220</t>
  </si>
  <si>
    <t>200-300</t>
  </si>
  <si>
    <t>250-300</t>
  </si>
  <si>
    <t>275-600</t>
  </si>
  <si>
    <t>275-475</t>
  </si>
  <si>
    <t>150-300</t>
  </si>
  <si>
    <t>150-750</t>
  </si>
  <si>
    <t>200-350</t>
  </si>
  <si>
    <t>175-350</t>
  </si>
  <si>
    <t>75-325</t>
  </si>
  <si>
    <t>150-225</t>
  </si>
  <si>
    <t>120-257</t>
  </si>
  <si>
    <t>100-150</t>
  </si>
  <si>
    <t>75-150</t>
  </si>
  <si>
    <t>55-90</t>
  </si>
  <si>
    <t xml:space="preserve"> </t>
  </si>
  <si>
    <t>Minimum</t>
  </si>
  <si>
    <t>Maximum</t>
  </si>
  <si>
    <t>Clearance %</t>
  </si>
  <si>
    <t>Cutoff %</t>
  </si>
  <si>
    <t>70-300</t>
  </si>
  <si>
    <t xml:space="preserve">Engine Name  </t>
  </si>
  <si>
    <t xml:space="preserve">Maker Name  </t>
  </si>
  <si>
    <t xml:space="preserve">Built In  </t>
  </si>
  <si>
    <t>C</t>
  </si>
  <si>
    <t xml:space="preserve">Steam Flow  </t>
  </si>
  <si>
    <t xml:space="preserve">Cylinder Position  </t>
  </si>
  <si>
    <t xml:space="preserve">Number of Valves Per Cylinder  </t>
  </si>
  <si>
    <t xml:space="preserve">Type of Valve  </t>
  </si>
  <si>
    <t xml:space="preserve">Horsepower Range  </t>
  </si>
  <si>
    <t xml:space="preserve">R.P.M. Range  </t>
  </si>
  <si>
    <t xml:space="preserve">Governor Type  </t>
  </si>
  <si>
    <t xml:space="preserve">Clearance--Minimum  </t>
  </si>
  <si>
    <t xml:space="preserve">Clearance--Maximum  </t>
  </si>
  <si>
    <t xml:space="preserve">Cutoff--Maximum  </t>
  </si>
  <si>
    <t xml:space="preserve">Cutoff--Minimum  </t>
  </si>
  <si>
    <t>NC</t>
  </si>
  <si>
    <t>STEAM ENGINE CALCULATOR SUMMARY SHEET</t>
  </si>
  <si>
    <t xml:space="preserve">Maker Code (from column A on Makers worksheet)  </t>
  </si>
  <si>
    <t>N/A</t>
  </si>
  <si>
    <t xml:space="preserve">Condensing = C, Non-Condensing = NC  </t>
  </si>
  <si>
    <t xml:space="preserve">Cutoff for Horsepower Calculation (% Stroke)  </t>
  </si>
  <si>
    <t>Exhaust Valve Lead (% Stroke After Valve Closes)</t>
  </si>
  <si>
    <t>Diagram Factor (Between 0.90 and 1.0)</t>
  </si>
  <si>
    <t xml:space="preserve">Bore (inches)  </t>
  </si>
  <si>
    <t xml:space="preserve">Stroke (inches)  </t>
  </si>
  <si>
    <t xml:space="preserve">Piston Rod Diameter (inches)  </t>
  </si>
  <si>
    <t>Throttle Pressure (pounds per square inch gauge)</t>
  </si>
  <si>
    <t>Exhaust Back Pressure (pounds per square inch gauge)</t>
  </si>
  <si>
    <t>VS = volume displaced by piston stroke (cubic inches)</t>
  </si>
  <si>
    <t>VCO = volume displaced by piston stroke at cut-off (cubic inches)</t>
  </si>
  <si>
    <t>VC = volume of clearance (cubic inches)</t>
  </si>
  <si>
    <t>R = ratio of expansion</t>
  </si>
  <si>
    <t>R = (VS+VC)/(VCO+VC)</t>
  </si>
  <si>
    <t>R = real ratio of expansion</t>
  </si>
  <si>
    <t>Clearance volume % of stroke displacement</t>
  </si>
  <si>
    <t>c = clearance proportion of stroke displacement</t>
  </si>
  <si>
    <t>CALCULATION OF RATIO OF COMPRESSION</t>
  </si>
  <si>
    <t>VE = volume of stroke remaining after exhaust valve closes (cubic inches)</t>
  </si>
  <si>
    <t>RC = real ratio of compression</t>
  </si>
  <si>
    <t>R = (VE+VC)/VC</t>
  </si>
  <si>
    <t>P = pressure at cut-off (pounds per square inch absolute)</t>
  </si>
  <si>
    <t>p = pressure at release (pounds per square inch absolute)</t>
  </si>
  <si>
    <t>PM = mean effective pressure</t>
  </si>
  <si>
    <t xml:space="preserve">PM = [(P/R)(1+c+cR)] + [(P/R)(1+c)log(e)R] - {p[1+c(1-RC)]} -[pRCclog(e)RC] </t>
  </si>
  <si>
    <t>Rated Horsepower = 2fPMaln/33,000</t>
  </si>
  <si>
    <t>f = diagram factor</t>
  </si>
  <si>
    <t xml:space="preserve">Ratio of Expansion  </t>
  </si>
  <si>
    <t xml:space="preserve">Ratio of Compression  </t>
  </si>
  <si>
    <t xml:space="preserve">Mean Effective Pressure  </t>
  </si>
  <si>
    <t xml:space="preserve">Revolutions Per Minute  </t>
  </si>
  <si>
    <t xml:space="preserve">Indicated Horsepower  </t>
  </si>
  <si>
    <t xml:space="preserve">Current Owner  </t>
  </si>
  <si>
    <t xml:space="preserve">Current Information As Of  </t>
  </si>
  <si>
    <t xml:space="preserve">Current Location  </t>
  </si>
  <si>
    <t>Nescopeck, Pennsylvania</t>
  </si>
  <si>
    <t>The Fitchburg</t>
  </si>
  <si>
    <t xml:space="preserve">Comments  </t>
  </si>
  <si>
    <t>Cutoff</t>
  </si>
  <si>
    <t>% Stroke</t>
  </si>
  <si>
    <t>Expansion</t>
  </si>
  <si>
    <t>Ratio</t>
  </si>
  <si>
    <t>Mean</t>
  </si>
  <si>
    <t xml:space="preserve">Effictive </t>
  </si>
  <si>
    <t>Pressure</t>
  </si>
  <si>
    <t>Cond.</t>
  </si>
  <si>
    <t xml:space="preserve">Steam Lbs./I.H.P/Hour </t>
  </si>
  <si>
    <t>Lbs. Steam</t>
  </si>
  <si>
    <t>Per I.H.P.</t>
  </si>
  <si>
    <t>Per Hour</t>
  </si>
  <si>
    <t>Robert Lindquist</t>
  </si>
  <si>
    <t>Direct Connected to 125 KVA Alternator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</si>
</sst>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.0000"/>
    <numFmt numFmtId="166" formatCode="mmmm\ d\,\ yyyy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2" borderId="0" xfId="0" applyFill="1" applyAlignment="1">
      <alignment horizontal="left"/>
    </xf>
    <xf numFmtId="10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1" fillId="4" borderId="1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6" fontId="0" fillId="2" borderId="0" xfId="0" applyNumberFormat="1" applyFill="1" applyAlignment="1">
      <alignment horizontal="left"/>
    </xf>
    <xf numFmtId="2" fontId="0" fillId="4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8.7109375" style="14" customWidth="1"/>
    <col min="2" max="2" width="47.57421875" style="6" customWidth="1"/>
  </cols>
  <sheetData>
    <row r="1" spans="1:2" ht="15.75">
      <c r="A1" s="36" t="s">
        <v>221</v>
      </c>
      <c r="B1" s="37"/>
    </row>
    <row r="3" spans="1:2" ht="12.75">
      <c r="A3" s="14" t="s">
        <v>222</v>
      </c>
      <c r="B3" s="18">
        <v>30</v>
      </c>
    </row>
    <row r="4" spans="1:2" ht="12.75">
      <c r="A4" s="14" t="s">
        <v>206</v>
      </c>
      <c r="B4" s="16" t="str">
        <f>VLOOKUP($B$3,Makers!$A$3:Makers!$O$66,2)</f>
        <v>Fitchburg Steam Engine Co.</v>
      </c>
    </row>
    <row r="5" spans="1:2" ht="12.75">
      <c r="A5" s="14" t="s">
        <v>205</v>
      </c>
      <c r="B5" s="16" t="str">
        <f>VLOOKUP($B$3,Makers!$A$3:Makers!$O$66,3)</f>
        <v>The Fitchburg</v>
      </c>
    </row>
    <row r="6" spans="1:2" ht="12.75">
      <c r="A6" s="14" t="s">
        <v>207</v>
      </c>
      <c r="B6" s="16" t="str">
        <f>VLOOKUP($B$3,Makers!$A$3:Makers!$O$66,4)</f>
        <v>Fitchburg, MA</v>
      </c>
    </row>
    <row r="7" spans="1:2" ht="12.75">
      <c r="A7" s="14" t="s">
        <v>257</v>
      </c>
      <c r="B7" s="28">
        <v>36291</v>
      </c>
    </row>
    <row r="8" spans="1:2" ht="12.75">
      <c r="A8" s="14" t="s">
        <v>256</v>
      </c>
      <c r="B8" s="16" t="s">
        <v>274</v>
      </c>
    </row>
    <row r="9" spans="1:2" ht="12.75">
      <c r="A9" s="14" t="s">
        <v>258</v>
      </c>
      <c r="B9" s="16" t="s">
        <v>259</v>
      </c>
    </row>
    <row r="10" spans="1:2" ht="12.75">
      <c r="A10" s="14" t="s">
        <v>261</v>
      </c>
      <c r="B10" s="18" t="s">
        <v>275</v>
      </c>
    </row>
    <row r="11" spans="1:2" ht="12.75">
      <c r="A11" s="14" t="s">
        <v>209</v>
      </c>
      <c r="B11" s="16" t="str">
        <f>IF((VLOOKUP($B$3,Makers!$A$3:Makers!$O$66,5))="C","Counterflow","Uniflow")</f>
        <v>Counterflow</v>
      </c>
    </row>
    <row r="12" spans="1:2" ht="12.75">
      <c r="A12" s="14" t="s">
        <v>210</v>
      </c>
      <c r="B12" s="16" t="str">
        <f>IF(VLOOKUP($B$3,Makers!$A$3:Makers!$O$66,6)="H","Horizontal","Vertical")</f>
        <v>Horizontal</v>
      </c>
    </row>
    <row r="13" spans="1:2" ht="12.75">
      <c r="A13" s="14" t="s">
        <v>211</v>
      </c>
      <c r="B13" s="16">
        <f>VLOOKUP($B$3,Makers!$A$3:Makers!$O$66,7)</f>
        <v>4</v>
      </c>
    </row>
    <row r="14" spans="1:2" ht="12.75">
      <c r="A14" s="14" t="s">
        <v>212</v>
      </c>
      <c r="B14" s="16" t="str">
        <f>VLOOKUP($B$3,Makers!$A$3:Makers!$O$66,8)</f>
        <v>Piston-2 Ported</v>
      </c>
    </row>
    <row r="15" spans="1:2" ht="12.75">
      <c r="A15" s="14" t="s">
        <v>213</v>
      </c>
      <c r="B15" s="16" t="str">
        <f>VLOOKUP($B$3,Makers!$A$3:Makers!$O$66,9)</f>
        <v>30-700</v>
      </c>
    </row>
    <row r="16" spans="1:2" ht="12.75">
      <c r="A16" s="14" t="s">
        <v>214</v>
      </c>
      <c r="B16" s="16" t="str">
        <f>VLOOKUP($B$3,Makers!$A$3:Makers!$O$66,10)</f>
        <v>70-300</v>
      </c>
    </row>
    <row r="17" spans="1:2" ht="12.75">
      <c r="A17" s="14" t="s">
        <v>215</v>
      </c>
      <c r="B17" s="16" t="str">
        <f>VLOOKUP($B$3,Makers!$A$3:Makers!$O$66,11)</f>
        <v>Shaft</v>
      </c>
    </row>
    <row r="18" spans="1:2" ht="12.75">
      <c r="A18" s="14" t="s">
        <v>216</v>
      </c>
      <c r="B18" s="17">
        <f>VLOOKUP($B$3,Makers!$A$3:Makers!$O$66,12)</f>
        <v>0.03</v>
      </c>
    </row>
    <row r="19" spans="1:2" ht="12.75">
      <c r="A19" s="14" t="s">
        <v>217</v>
      </c>
      <c r="B19" s="17">
        <f>VLOOKUP($B$3,Makers!$A$3:Makers!$O$66,13)</f>
        <v>0.04</v>
      </c>
    </row>
    <row r="20" spans="1:2" ht="12.75">
      <c r="A20" s="14" t="s">
        <v>219</v>
      </c>
      <c r="B20" s="17">
        <f>VLOOKUP($B$3,Makers!$A$3:Makers!$O$66,14)</f>
        <v>0</v>
      </c>
    </row>
    <row r="21" spans="1:2" ht="12.75">
      <c r="A21" s="14" t="s">
        <v>218</v>
      </c>
      <c r="B21" s="17">
        <f>VLOOKUP($B$3,Makers!$A$3:Makers!$O$66,15)</f>
        <v>0.6666</v>
      </c>
    </row>
    <row r="22" spans="1:2" ht="12.75">
      <c r="A22" s="14" t="s">
        <v>224</v>
      </c>
      <c r="B22" s="18" t="s">
        <v>220</v>
      </c>
    </row>
    <row r="23" spans="1:2" ht="12.75">
      <c r="A23" s="14" t="s">
        <v>228</v>
      </c>
      <c r="B23" s="18">
        <v>14</v>
      </c>
    </row>
    <row r="24" spans="1:2" ht="12.75">
      <c r="A24" s="14" t="s">
        <v>230</v>
      </c>
      <c r="B24" s="18">
        <v>1.75</v>
      </c>
    </row>
    <row r="25" spans="1:2" ht="12.75">
      <c r="A25" s="14" t="s">
        <v>229</v>
      </c>
      <c r="B25" s="18">
        <v>16</v>
      </c>
    </row>
    <row r="26" spans="1:2" ht="12.75">
      <c r="A26" s="14" t="s">
        <v>254</v>
      </c>
      <c r="B26" s="18">
        <v>257</v>
      </c>
    </row>
    <row r="27" spans="1:2" ht="12.75">
      <c r="A27" s="14" t="s">
        <v>225</v>
      </c>
      <c r="B27" s="19">
        <v>0.25</v>
      </c>
    </row>
    <row r="28" spans="1:2" ht="12.75">
      <c r="A28" s="14" t="s">
        <v>226</v>
      </c>
      <c r="B28" s="19">
        <v>0.15</v>
      </c>
    </row>
    <row r="29" spans="1:2" ht="12.75">
      <c r="A29" s="14" t="s">
        <v>227</v>
      </c>
      <c r="B29" s="18">
        <v>0.95</v>
      </c>
    </row>
    <row r="30" spans="1:2" ht="12.75">
      <c r="A30" s="14" t="s">
        <v>231</v>
      </c>
      <c r="B30" s="20">
        <v>125</v>
      </c>
    </row>
    <row r="31" spans="1:2" ht="12.75">
      <c r="A31" s="14" t="s">
        <v>232</v>
      </c>
      <c r="B31" s="20">
        <v>2</v>
      </c>
    </row>
    <row r="32" spans="1:2" ht="12.75">
      <c r="A32" s="14" t="s">
        <v>251</v>
      </c>
      <c r="B32" s="26">
        <f>Calc!A38</f>
        <v>3.6315789473684212</v>
      </c>
    </row>
    <row r="33" spans="1:2" ht="12.75">
      <c r="A33" s="14" t="s">
        <v>252</v>
      </c>
      <c r="B33" s="26">
        <f>Calc!A48</f>
        <v>5.285714285714286</v>
      </c>
    </row>
    <row r="34" spans="1:2" ht="12.75">
      <c r="A34" s="14" t="s">
        <v>253</v>
      </c>
      <c r="B34" s="26">
        <f>Calc!A13</f>
        <v>66.93342620565738</v>
      </c>
    </row>
    <row r="35" spans="1:2" ht="12.75">
      <c r="A35" s="14" t="s">
        <v>255</v>
      </c>
      <c r="B35" s="26">
        <f>Calc!A25</f>
        <v>200.10645836297772</v>
      </c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</sheetData>
  <mergeCells count="1">
    <mergeCell ref="A1:B1"/>
  </mergeCells>
  <printOptions/>
  <pageMargins left="0.75" right="0.75" top="1" bottom="1" header="0.5" footer="0.5"/>
  <pageSetup fitToHeight="1" fitToWidth="1" horizontalDpi="360" verticalDpi="36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6" sqref="I16"/>
    </sheetView>
  </sheetViews>
  <sheetFormatPr defaultColWidth="9.140625" defaultRowHeight="12.75"/>
  <cols>
    <col min="1" max="1" width="12.28125" style="0" bestFit="1" customWidth="1"/>
    <col min="3" max="3" width="11.421875" style="0" customWidth="1"/>
    <col min="4" max="4" width="10.7109375" style="0" customWidth="1"/>
    <col min="5" max="5" width="11.7109375" style="0" customWidth="1"/>
    <col min="6" max="6" width="11.140625" style="0" customWidth="1"/>
    <col min="7" max="7" width="11.57421875" style="0" customWidth="1"/>
  </cols>
  <sheetData>
    <row r="1" ht="12.75">
      <c r="A1" s="30" t="str">
        <f>Inputs!B4</f>
        <v>Fitchburg Steam Engine Co.</v>
      </c>
    </row>
    <row r="2" ht="12.75">
      <c r="A2" s="30" t="str">
        <f>Inputs!B5</f>
        <v>The Fitchburg</v>
      </c>
    </row>
    <row r="3" ht="12.75">
      <c r="A3" s="30" t="str">
        <f>Inputs!B6</f>
        <v>Fitchburg, MA</v>
      </c>
    </row>
    <row r="4" ht="12.75">
      <c r="A4" s="31">
        <f>Inputs!B7</f>
        <v>36291</v>
      </c>
    </row>
    <row r="5" ht="12.75">
      <c r="A5" s="30" t="str">
        <f>Inputs!B8</f>
        <v>Robert Lindquist</v>
      </c>
    </row>
    <row r="6" ht="12.75">
      <c r="A6" s="30" t="str">
        <f>Inputs!B9</f>
        <v>Nescopeck, Pennsylvania</v>
      </c>
    </row>
    <row r="8" spans="1:6" ht="12.75">
      <c r="A8" t="s">
        <v>199</v>
      </c>
      <c r="B8" s="8"/>
      <c r="C8" s="8"/>
      <c r="D8" s="8" t="s">
        <v>266</v>
      </c>
      <c r="E8" s="8"/>
      <c r="F8" s="8" t="s">
        <v>271</v>
      </c>
    </row>
    <row r="9" spans="1:7" ht="12.75">
      <c r="A9" t="s">
        <v>199</v>
      </c>
      <c r="B9" s="8" t="s">
        <v>262</v>
      </c>
      <c r="C9" s="8" t="s">
        <v>264</v>
      </c>
      <c r="D9" s="8" t="s">
        <v>267</v>
      </c>
      <c r="E9" s="8"/>
      <c r="F9" s="8" t="s">
        <v>272</v>
      </c>
      <c r="G9" s="8" t="s">
        <v>271</v>
      </c>
    </row>
    <row r="10" spans="2:7" ht="12.75">
      <c r="B10" s="3" t="s">
        <v>263</v>
      </c>
      <c r="C10" s="3" t="s">
        <v>265</v>
      </c>
      <c r="D10" s="3" t="s">
        <v>268</v>
      </c>
      <c r="E10" s="3" t="s">
        <v>122</v>
      </c>
      <c r="F10" s="3" t="s">
        <v>273</v>
      </c>
      <c r="G10" s="3" t="s">
        <v>273</v>
      </c>
    </row>
    <row r="11" spans="2:7" ht="12.75">
      <c r="B11" s="32">
        <v>0.05</v>
      </c>
      <c r="C11" s="33">
        <f>(Calc!$A$35+Calc!$A$37)/((PI()*(POWER(Calc!$A$19/2,2)*Calc!$A$22*B11))+Calc!$A$37)</f>
        <v>12.176470588235292</v>
      </c>
      <c r="D11" s="33">
        <f>((Calc!$A$8/C11)*(1+Calc!$A$34-(Calc!$A$34*C11)))+((Calc!$A$8/C11)*((1+Calc!$A$34)*LN(C11)))-(Calc!$A$10*(1+(Calc!$A$34*(1-Calc!$A$48))))-(Calc!$A$10*Calc!$A$48*Calc!$A$34*LN(Calc!$A$48))</f>
        <v>17.32633597102614</v>
      </c>
      <c r="E11" s="34">
        <f>2*((Calc!$A$6*D11*Calc!$A$23*Calc!$A$21*Calc!$A$24))/33000</f>
        <v>51.799406128055885</v>
      </c>
      <c r="F11">
        <f>IF(Inputs!$B$22="NC",VLOOKUP(Inputs!$B$3,Makers!$A$3:Makers!$Q$66,16),VLOOKUP(Inputs!$B$3,Makers!$A$3:Makers!$Q$66,17))</f>
        <v>28</v>
      </c>
      <c r="G11" s="35">
        <f>E11*F11</f>
        <v>1450.3833715855649</v>
      </c>
    </row>
    <row r="12" spans="2:7" ht="12.75">
      <c r="B12" s="32">
        <f>B11+0.05</f>
        <v>0.1</v>
      </c>
      <c r="C12" s="33">
        <f>(Calc!$A$35+Calc!$A$37)/((PI()*(POWER(Calc!$A$19/2,2)*Calc!$A$22*B12))+Calc!$A$37)</f>
        <v>7.666666666666665</v>
      </c>
      <c r="D12" s="33">
        <f>((Calc!$A$8/C12)*(1+Calc!$A$34-(Calc!$A$34*C12)))+((Calc!$A$8/C12)*((1+Calc!$A$34)*LN(C12)))-(Calc!$A$10*(1+(Calc!$A$34*(1-Calc!$A$48))))-(Calc!$A$10*Calc!$A$48*Calc!$A$34*LN(Calc!$A$48))</f>
        <v>33.04553322157164</v>
      </c>
      <c r="E12" s="34">
        <f>2*((Calc!$A$6*D12*Calc!$A$23*Calc!$A$21*Calc!$A$24))/33000</f>
        <v>98.79405541510896</v>
      </c>
      <c r="F12">
        <f>IF(Inputs!$B$22="NC",VLOOKUP(Inputs!$B$3,Makers!$A$3:Makers!$Q$66,16),VLOOKUP(Inputs!$B$3,Makers!$A$3:Makers!$Q$66,17))</f>
        <v>28</v>
      </c>
      <c r="G12" s="35">
        <f aca="true" t="shared" si="0" ref="G12:G24">E12*F12</f>
        <v>2766.233551623051</v>
      </c>
    </row>
    <row r="13" spans="2:7" ht="12.75">
      <c r="B13" s="32">
        <f aca="true" t="shared" si="1" ref="B13:B26">B12+0.05</f>
        <v>0.15000000000000002</v>
      </c>
      <c r="C13" s="33">
        <f>(Calc!$A$35+Calc!$A$37)/((PI()*(POWER(Calc!$A$19/2,2)*Calc!$A$22*B13))+Calc!$A$37)</f>
        <v>5.594594594594593</v>
      </c>
      <c r="D13" s="33">
        <f>((Calc!$A$8/C13)*(1+Calc!$A$34-(Calc!$A$34*C13)))+((Calc!$A$8/C13)*((1+Calc!$A$34)*LN(C13)))-(Calc!$A$10*(1+(Calc!$A$34*(1-Calc!$A$48))))-(Calc!$A$10*Calc!$A$48*Calc!$A$34*LN(Calc!$A$48))</f>
        <v>46.11504137360523</v>
      </c>
      <c r="E13" s="34">
        <f>2*((Calc!$A$6*D13*Calc!$A$23*Calc!$A$21*Calc!$A$24))/33000</f>
        <v>137.8671036229483</v>
      </c>
      <c r="F13">
        <f>IF(Inputs!$B$22="NC",VLOOKUP(Inputs!$B$3,Makers!$A$3:Makers!$Q$66,16),VLOOKUP(Inputs!$B$3,Makers!$A$3:Makers!$Q$66,17))</f>
        <v>28</v>
      </c>
      <c r="G13" s="35">
        <f t="shared" si="0"/>
        <v>3860.278901442552</v>
      </c>
    </row>
    <row r="14" spans="2:7" ht="12.75">
      <c r="B14" s="32">
        <f t="shared" si="1"/>
        <v>0.2</v>
      </c>
      <c r="C14" s="33">
        <f>(Calc!$A$35+Calc!$A$37)/((PI()*(POWER(Calc!$A$19/2,2)*Calc!$A$22*B14))+Calc!$A$37)</f>
        <v>4.404255319148936</v>
      </c>
      <c r="D14" s="33">
        <f>((Calc!$A$8/C14)*(1+Calc!$A$34-(Calc!$A$34*C14)))+((Calc!$A$8/C14)*((1+Calc!$A$34)*LN(C14)))-(Calc!$A$10*(1+(Calc!$A$34*(1-Calc!$A$48))))-(Calc!$A$10*Calc!$A$48*Calc!$A$34*LN(Calc!$A$48))</f>
        <v>57.273029447557114</v>
      </c>
      <c r="E14" s="34">
        <f>2*((Calc!$A$6*D14*Calc!$A$23*Calc!$A$21*Calc!$A$24))/33000</f>
        <v>171.225406081192</v>
      </c>
      <c r="F14">
        <f>IF(Inputs!$B$22="NC",VLOOKUP(Inputs!$B$3,Makers!$A$3:Makers!$Q$66,16),VLOOKUP(Inputs!$B$3,Makers!$A$3:Makers!$Q$66,17))</f>
        <v>28</v>
      </c>
      <c r="G14" s="35">
        <f t="shared" si="0"/>
        <v>4794.311370273376</v>
      </c>
    </row>
    <row r="15" spans="2:7" ht="12.75">
      <c r="B15" s="32">
        <f t="shared" si="1"/>
        <v>0.25</v>
      </c>
      <c r="C15" s="33">
        <f>(Calc!$A$35+Calc!$A$37)/((PI()*(POWER(Calc!$A$19/2,2)*Calc!$A$22*B15))+Calc!$A$37)</f>
        <v>3.6315789473684212</v>
      </c>
      <c r="D15" s="33">
        <f>((Calc!$A$8/C15)*(1+Calc!$A$34-(Calc!$A$34*C15)))+((Calc!$A$8/C15)*((1+Calc!$A$34)*LN(C15)))-(Calc!$A$10*(1+(Calc!$A$34*(1-Calc!$A$48))))-(Calc!$A$10*Calc!$A$48*Calc!$A$34*LN(Calc!$A$48))</f>
        <v>66.93342620565738</v>
      </c>
      <c r="E15" s="34">
        <f>2*((Calc!$A$6*D15*Calc!$A$23*Calc!$A$21*Calc!$A$24))/33000</f>
        <v>200.10645836297772</v>
      </c>
      <c r="F15">
        <f>IF(Inputs!$B$22="NC",VLOOKUP(Inputs!$B$3,Makers!$A$3:Makers!$Q$66,16),VLOOKUP(Inputs!$B$3,Makers!$A$3:Makers!$Q$66,17))</f>
        <v>28</v>
      </c>
      <c r="G15" s="35">
        <f t="shared" si="0"/>
        <v>5602.980834163376</v>
      </c>
    </row>
    <row r="16" spans="2:7" ht="12.75">
      <c r="B16" s="32">
        <f t="shared" si="1"/>
        <v>0.3</v>
      </c>
      <c r="C16" s="33">
        <f>(Calc!$A$35+Calc!$A$37)/((PI()*(POWER(Calc!$A$19/2,2)*Calc!$A$22*B16))+Calc!$A$37)</f>
        <v>3.08955223880597</v>
      </c>
      <c r="D16" s="33">
        <f>((Calc!$A$8/C16)*(1+Calc!$A$34-(Calc!$A$34*C16)))+((Calc!$A$8/C16)*((1+Calc!$A$34)*LN(C16)))-(Calc!$A$10*(1+(Calc!$A$34*(1-Calc!$A$48))))-(Calc!$A$10*Calc!$A$48*Calc!$A$34*LN(Calc!$A$48))</f>
        <v>75.36201943862716</v>
      </c>
      <c r="E16" s="34">
        <f>2*((Calc!$A$6*D16*Calc!$A$23*Calc!$A$21*Calc!$A$24))/33000</f>
        <v>225.3048687304599</v>
      </c>
      <c r="F16">
        <f>IF(Inputs!$B$22="NC",VLOOKUP(Inputs!$B$3,Makers!$A$3:Makers!$Q$66,16),VLOOKUP(Inputs!$B$3,Makers!$A$3:Makers!$Q$66,17))</f>
        <v>28</v>
      </c>
      <c r="G16" s="35">
        <f t="shared" si="0"/>
        <v>6308.536324452877</v>
      </c>
    </row>
    <row r="17" spans="2:7" ht="12.75">
      <c r="B17" s="32">
        <f t="shared" si="1"/>
        <v>0.35</v>
      </c>
      <c r="C17" s="33">
        <f>(Calc!$A$35+Calc!$A$37)/((PI()*(POWER(Calc!$A$19/2,2)*Calc!$A$22*B17))+Calc!$A$37)</f>
        <v>2.6883116883116887</v>
      </c>
      <c r="D17" s="33">
        <f>((Calc!$A$8/C17)*(1+Calc!$A$34-(Calc!$A$34*C17)))+((Calc!$A$8/C17)*((1+Calc!$A$34)*LN(C17)))-(Calc!$A$10*(1+(Calc!$A$34*(1-Calc!$A$48))))-(Calc!$A$10*Calc!$A$48*Calc!$A$34*LN(Calc!$A$48))</f>
        <v>82.74416973908382</v>
      </c>
      <c r="E17" s="34">
        <f>2*((Calc!$A$6*D17*Calc!$A$23*Calc!$A$21*Calc!$A$24))/33000</f>
        <v>247.37479754582836</v>
      </c>
      <c r="F17">
        <f>IF(Inputs!$B$22="NC",VLOOKUP(Inputs!$B$3,Makers!$A$3:Makers!$Q$66,16),VLOOKUP(Inputs!$B$3,Makers!$A$3:Makers!$Q$66,17))</f>
        <v>28</v>
      </c>
      <c r="G17" s="35">
        <f t="shared" si="0"/>
        <v>6926.494331283194</v>
      </c>
    </row>
    <row r="18" spans="2:7" ht="12.75">
      <c r="B18" s="32">
        <f t="shared" si="1"/>
        <v>0.39999999999999997</v>
      </c>
      <c r="C18" s="33">
        <f>(Calc!$A$35+Calc!$A$37)/((PI()*(POWER(Calc!$A$19/2,2)*Calc!$A$22*B18))+Calc!$A$37)</f>
        <v>2.3793103448275863</v>
      </c>
      <c r="D18" s="33">
        <f>((Calc!$A$8/C18)*(1+Calc!$A$34-(Calc!$A$34*C18)))+((Calc!$A$8/C18)*((1+Calc!$A$34)*LN(C18)))-(Calc!$A$10*(1+(Calc!$A$34*(1-Calc!$A$48))))-(Calc!$A$10*Calc!$A$48*Calc!$A$34*LN(Calc!$A$48))</f>
        <v>89.21660980515216</v>
      </c>
      <c r="E18" s="34">
        <f>2*((Calc!$A$6*D18*Calc!$A$23*Calc!$A$21*Calc!$A$24))/33000</f>
        <v>266.7250255560912</v>
      </c>
      <c r="F18">
        <f>IF(Inputs!$B$22="NC",VLOOKUP(Inputs!$B$3,Makers!$A$3:Makers!$Q$66,16),VLOOKUP(Inputs!$B$3,Makers!$A$3:Makers!$Q$66,17))</f>
        <v>28</v>
      </c>
      <c r="G18" s="35">
        <f t="shared" si="0"/>
        <v>7468.3007155705545</v>
      </c>
    </row>
    <row r="19" spans="2:7" ht="12.75">
      <c r="B19" s="32">
        <f t="shared" si="1"/>
        <v>0.44999999999999996</v>
      </c>
      <c r="C19" s="33">
        <f>(Calc!$A$35+Calc!$A$37)/((PI()*(POWER(Calc!$A$19/2,2)*Calc!$A$22*B19))+Calc!$A$37)</f>
        <v>2.1340206185567014</v>
      </c>
      <c r="D19" s="33">
        <f>((Calc!$A$8/C19)*(1+Calc!$A$34-(Calc!$A$34*C19)))+((Calc!$A$8/C19)*((1+Calc!$A$34)*LN(C19)))-(Calc!$A$10*(1+(Calc!$A$34*(1-Calc!$A$48))))-(Calc!$A$10*Calc!$A$48*Calc!$A$34*LN(Calc!$A$48))</f>
        <v>94.88439899968304</v>
      </c>
      <c r="E19" s="34">
        <f>2*((Calc!$A$6*D19*Calc!$A$23*Calc!$A$21*Calc!$A$24))/33000</f>
        <v>283.6696418227192</v>
      </c>
      <c r="F19">
        <f>IF(Inputs!$B$22="NC",VLOOKUP(Inputs!$B$3,Makers!$A$3:Makers!$Q$66,16),VLOOKUP(Inputs!$B$3,Makers!$A$3:Makers!$Q$66,17))</f>
        <v>28</v>
      </c>
      <c r="G19" s="35">
        <f t="shared" si="0"/>
        <v>7942.749971036137</v>
      </c>
    </row>
    <row r="20" spans="2:7" ht="12.75">
      <c r="B20" s="32">
        <f t="shared" si="1"/>
        <v>0.49999999999999994</v>
      </c>
      <c r="C20" s="33">
        <f>(Calc!$A$35+Calc!$A$37)/((PI()*(POWER(Calc!$A$19/2,2)*Calc!$A$22*B20))+Calc!$A$37)</f>
        <v>1.9345794392523366</v>
      </c>
      <c r="D20" s="33">
        <f>((Calc!$A$8/C20)*(1+Calc!$A$34-(Calc!$A$34*C20)))+((Calc!$A$8/C20)*((1+Calc!$A$34)*LN(C20)))-(Calc!$A$10*(1+(Calc!$A$34*(1-Calc!$A$48))))-(Calc!$A$10*Calc!$A$48*Calc!$A$34*LN(Calc!$A$48))</f>
        <v>99.83080409038347</v>
      </c>
      <c r="E20" s="34">
        <f>2*((Calc!$A$6*D20*Calc!$A$23*Calc!$A$21*Calc!$A$24))/33000</f>
        <v>298.4575835200024</v>
      </c>
      <c r="F20">
        <f>IF(Inputs!$B$22="NC",VLOOKUP(Inputs!$B$3,Makers!$A$3:Makers!$Q$66,16),VLOOKUP(Inputs!$B$3,Makers!$A$3:Makers!$Q$66,17))</f>
        <v>28</v>
      </c>
      <c r="G20" s="35">
        <f t="shared" si="0"/>
        <v>8356.812338560067</v>
      </c>
    </row>
    <row r="21" spans="2:7" ht="12.75">
      <c r="B21" s="32">
        <f t="shared" si="1"/>
        <v>0.5499999999999999</v>
      </c>
      <c r="C21" s="33">
        <f>(Calc!$A$35+Calc!$A$37)/((PI()*(POWER(Calc!$A$19/2,2)*Calc!$A$22*B21))+Calc!$A$37)</f>
        <v>1.7692307692307694</v>
      </c>
      <c r="D21" s="33">
        <f>((Calc!$A$8/C21)*(1+Calc!$A$34-(Calc!$A$34*C21)))+((Calc!$A$8/C21)*((1+Calc!$A$34)*LN(C21)))-(Calc!$A$10*(1+(Calc!$A$34*(1-Calc!$A$48))))-(Calc!$A$10*Calc!$A$48*Calc!$A$34*LN(Calc!$A$48))</f>
        <v>104.12345180022848</v>
      </c>
      <c r="E21" s="34">
        <f>2*((Calc!$A$6*D21*Calc!$A$23*Calc!$A$21*Calc!$A$24))/33000</f>
        <v>311.291029810018</v>
      </c>
      <c r="F21">
        <f>IF(Inputs!$B$22="NC",VLOOKUP(Inputs!$B$3,Makers!$A$3:Makers!$Q$66,16),VLOOKUP(Inputs!$B$3,Makers!$A$3:Makers!$Q$66,17))</f>
        <v>28</v>
      </c>
      <c r="G21" s="35">
        <f t="shared" si="0"/>
        <v>8716.148834680505</v>
      </c>
    </row>
    <row r="22" spans="2:7" ht="12.75">
      <c r="B22" s="32">
        <f t="shared" si="1"/>
        <v>0.6</v>
      </c>
      <c r="C22" s="33">
        <f>(Calc!$A$35+Calc!$A$37)/((PI()*(POWER(Calc!$A$19/2,2)*Calc!$A$22*B22))+Calc!$A$37)</f>
        <v>1.6299212598425197</v>
      </c>
      <c r="D22" s="33">
        <f>((Calc!$A$8/C22)*(1+Calc!$A$34-(Calc!$A$34*C22)))+((Calc!$A$8/C22)*((1+Calc!$A$34)*LN(C22)))-(Calc!$A$10*(1+(Calc!$A$34*(1-Calc!$A$48))))-(Calc!$A$10*Calc!$A$48*Calc!$A$34*LN(Calc!$A$48))</f>
        <v>107.8183619593679</v>
      </c>
      <c r="E22" s="34">
        <f>2*((Calc!$A$6*D22*Calc!$A$23*Calc!$A$21*Calc!$A$24))/33000</f>
        <v>322.33745949140024</v>
      </c>
      <c r="F22">
        <f>IF(Inputs!$B$22="NC",VLOOKUP(Inputs!$B$3,Makers!$A$3:Makers!$Q$66,16),VLOOKUP(Inputs!$B$3,Makers!$A$3:Makers!$Q$66,17))</f>
        <v>28</v>
      </c>
      <c r="G22" s="35">
        <f t="shared" si="0"/>
        <v>9025.448865759206</v>
      </c>
    </row>
    <row r="23" spans="2:7" ht="12.75">
      <c r="B23" s="32">
        <f t="shared" si="1"/>
        <v>0.65</v>
      </c>
      <c r="C23" s="33">
        <f>(Calc!$A$35+Calc!$A$37)/((PI()*(POWER(Calc!$A$19/2,2)*Calc!$A$22*B23))+Calc!$A$37)</f>
        <v>1.5109489051094889</v>
      </c>
      <c r="D23" s="33">
        <f>((Calc!$A$8/C23)*(1+Calc!$A$34-(Calc!$A$34*C23)))+((Calc!$A$8/C23)*((1+Calc!$A$34)*LN(C23)))-(Calc!$A$10*(1+(Calc!$A$34*(1-Calc!$A$48))))-(Calc!$A$10*Calc!$A$48*Calc!$A$34*LN(Calc!$A$48))</f>
        <v>110.96270236986541</v>
      </c>
      <c r="E23" s="34">
        <f>2*((Calc!$A$6*D23*Calc!$A$23*Calc!$A$21*Calc!$A$24))/33000</f>
        <v>331.7378870371078</v>
      </c>
      <c r="F23">
        <f>IF(Inputs!$B$22="NC",VLOOKUP(Inputs!$B$3,Makers!$A$3:Makers!$Q$66,16),VLOOKUP(Inputs!$B$3,Makers!$A$3:Makers!$Q$66,17))</f>
        <v>28</v>
      </c>
      <c r="G23" s="35">
        <f t="shared" si="0"/>
        <v>9288.660837039019</v>
      </c>
    </row>
    <row r="24" spans="2:7" ht="12.75">
      <c r="B24" s="32">
        <f t="shared" si="1"/>
        <v>0.7000000000000001</v>
      </c>
      <c r="C24" s="33">
        <f>(Calc!$A$35+Calc!$A$37)/((PI()*(POWER(Calc!$A$19/2,2)*Calc!$A$22*B24))+Calc!$A$37)</f>
        <v>1.4081632653061222</v>
      </c>
      <c r="D24" s="33">
        <f>((Calc!$A$8/C24)*(1+Calc!$A$34-(Calc!$A$34*C24)))+((Calc!$A$8/C24)*((1+Calc!$A$34)*LN(C24)))-(Calc!$A$10*(1+(Calc!$A$34*(1-Calc!$A$48))))-(Calc!$A$10*Calc!$A$48*Calc!$A$34*LN(Calc!$A$48))</f>
        <v>113.59673505333626</v>
      </c>
      <c r="E24" s="34">
        <f>2*((Calc!$A$6*D24*Calc!$A$23*Calc!$A$21*Calc!$A$24))/33000</f>
        <v>339.6126811628735</v>
      </c>
      <c r="F24">
        <f>IF(Inputs!$B$22="NC",VLOOKUP(Inputs!$B$3,Makers!$A$3:Makers!$Q$66,16),VLOOKUP(Inputs!$B$3,Makers!$A$3:Makers!$Q$66,17))</f>
        <v>28</v>
      </c>
      <c r="G24" s="35">
        <f t="shared" si="0"/>
        <v>9509.155072560457</v>
      </c>
    </row>
    <row r="25" spans="2:7" ht="12.75">
      <c r="B25" s="32">
        <f t="shared" si="1"/>
        <v>0.7500000000000001</v>
      </c>
      <c r="C25" s="33">
        <f>(Calc!$A$35+Calc!$A$37)/((PI()*(POWER(Calc!$A$19/2,2)*Calc!$A$22*B25))+Calc!$A$37)</f>
        <v>1.3184713375796175</v>
      </c>
      <c r="D25" s="33">
        <f>((Calc!$A$8/C25)*(1+Calc!$A$34-(Calc!$A$34*C25)))+((Calc!$A$8/C25)*((1+Calc!$A$34)*LN(C25)))-(Calc!$A$10*(1+(Calc!$A$34*(1-Calc!$A$48))))-(Calc!$A$10*Calc!$A$48*Calc!$A$34*LN(Calc!$A$48))</f>
        <v>115.7552304978226</v>
      </c>
      <c r="E25" s="34">
        <f>2*((Calc!$A$6*D25*Calc!$A$23*Calc!$A$21*Calc!$A$24))/33000</f>
        <v>346.0657929079925</v>
      </c>
      <c r="F25">
        <f>IF(Inputs!$B$22="NC",VLOOKUP(Inputs!$B$3,Makers!$A$3:Makers!$Q$66,16),VLOOKUP(Inputs!$B$3,Makers!$A$3:Makers!$Q$66,17))</f>
        <v>28</v>
      </c>
      <c r="G25" s="35">
        <f>E25*F25</f>
        <v>9689.84220142379</v>
      </c>
    </row>
    <row r="26" spans="2:7" ht="12.75">
      <c r="B26" s="32">
        <f t="shared" si="1"/>
        <v>0.8000000000000002</v>
      </c>
      <c r="C26" s="33">
        <f>(Calc!$A$35+Calc!$A$37)/((PI()*(POWER(Calc!$A$19/2,2)*Calc!$A$22*B26))+Calc!$A$37)</f>
        <v>1.2395209580838318</v>
      </c>
      <c r="D26" s="33">
        <f>((Calc!$A$8/C26)*(1+Calc!$A$34-(Calc!$A$34*C26)))+((Calc!$A$8/C26)*((1+Calc!$A$34)*LN(C26)))-(Calc!$A$10*(1+(Calc!$A$34*(1-Calc!$A$48))))-(Calc!$A$10*Calc!$A$48*Calc!$A$34*LN(Calc!$A$48))</f>
        <v>117.46852016789242</v>
      </c>
      <c r="E26" s="34">
        <f>2*((Calc!$A$6*D26*Calc!$A$23*Calc!$A$21*Calc!$A$24))/33000</f>
        <v>351.18790225548275</v>
      </c>
      <c r="F26">
        <f>IF(Inputs!$B$22="NC",VLOOKUP(Inputs!$B$3,Makers!$A$3:Makers!$Q$66,16),VLOOKUP(Inputs!$B$3,Makers!$A$3:Makers!$Q$66,17))</f>
        <v>28</v>
      </c>
      <c r="G26" s="35">
        <f>E26*F26</f>
        <v>9833.261263153518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25">
      <selection activeCell="A25" sqref="A25"/>
    </sheetView>
  </sheetViews>
  <sheetFormatPr defaultColWidth="9.140625" defaultRowHeight="12.75"/>
  <cols>
    <col min="1" max="1" width="10.140625" style="0" customWidth="1"/>
    <col min="4" max="4" width="8.8515625" style="0" customWidth="1"/>
  </cols>
  <sheetData>
    <row r="1" spans="1:8" ht="21" thickBot="1">
      <c r="A1" s="41" t="str">
        <f>Inputs!B4</f>
        <v>Fitchburg Steam Engine Co.</v>
      </c>
      <c r="B1" s="42"/>
      <c r="C1" s="42"/>
      <c r="D1" s="42"/>
      <c r="E1" s="42"/>
      <c r="F1" s="42"/>
      <c r="G1" s="42"/>
      <c r="H1" s="43"/>
    </row>
    <row r="3" ht="15.75">
      <c r="A3" s="2" t="s">
        <v>0</v>
      </c>
    </row>
    <row r="5" spans="1:4" ht="12.75">
      <c r="A5" s="3" t="s">
        <v>2</v>
      </c>
      <c r="B5" s="40" t="s">
        <v>1</v>
      </c>
      <c r="C5" s="40"/>
      <c r="D5" s="40"/>
    </row>
    <row r="6" spans="1:8" ht="12.75">
      <c r="A6" s="21">
        <f>Inputs!B29</f>
        <v>0.95</v>
      </c>
      <c r="B6" s="38" t="s">
        <v>250</v>
      </c>
      <c r="C6" s="38"/>
      <c r="D6" s="38"/>
      <c r="E6" s="38"/>
      <c r="F6" s="38"/>
      <c r="G6" s="38"/>
      <c r="H6" s="38"/>
    </row>
    <row r="7" spans="1:9" ht="12.75">
      <c r="A7" s="5">
        <f>Inputs!B30</f>
        <v>125</v>
      </c>
      <c r="B7" s="38" t="s">
        <v>231</v>
      </c>
      <c r="C7" s="38"/>
      <c r="D7" s="38"/>
      <c r="E7" s="38"/>
      <c r="F7" s="38"/>
      <c r="G7" s="38"/>
      <c r="H7" s="38"/>
      <c r="I7" s="24"/>
    </row>
    <row r="8" spans="1:8" ht="12.75">
      <c r="A8" s="4">
        <f>A7+14.7</f>
        <v>139.7</v>
      </c>
      <c r="B8" s="38" t="s">
        <v>245</v>
      </c>
      <c r="C8" s="38"/>
      <c r="D8" s="38"/>
      <c r="E8" s="38"/>
      <c r="F8" s="38"/>
      <c r="G8" s="38"/>
      <c r="H8" s="38"/>
    </row>
    <row r="9" spans="1:8" ht="12.75">
      <c r="A9" s="5">
        <f>Inputs!B31</f>
        <v>2</v>
      </c>
      <c r="B9" s="38" t="s">
        <v>232</v>
      </c>
      <c r="C9" s="38"/>
      <c r="D9" s="38"/>
      <c r="E9" s="38"/>
      <c r="F9" s="38"/>
      <c r="G9" s="38"/>
      <c r="H9" s="38"/>
    </row>
    <row r="10" spans="1:8" ht="12.75">
      <c r="A10" s="4">
        <f>A9+14.7</f>
        <v>16.7</v>
      </c>
      <c r="B10" s="38" t="s">
        <v>246</v>
      </c>
      <c r="C10" s="38"/>
      <c r="D10" s="38"/>
      <c r="E10" s="38"/>
      <c r="F10" s="38"/>
      <c r="G10" s="38"/>
      <c r="H10" s="38"/>
    </row>
    <row r="11" spans="1:8" ht="12.75">
      <c r="A11" s="22">
        <f>Inputs!B27</f>
        <v>0.25</v>
      </c>
      <c r="B11" s="38" t="s">
        <v>7</v>
      </c>
      <c r="C11" s="38"/>
      <c r="D11" s="38"/>
      <c r="E11" s="38"/>
      <c r="F11" s="38"/>
      <c r="G11" s="38"/>
      <c r="H11" s="38"/>
    </row>
    <row r="12" spans="1:8" ht="13.5" thickBot="1">
      <c r="A12" s="4">
        <f>A38</f>
        <v>3.6315789473684212</v>
      </c>
      <c r="B12" s="38" t="s">
        <v>236</v>
      </c>
      <c r="C12" s="38"/>
      <c r="D12" s="38"/>
      <c r="E12" s="38"/>
      <c r="F12" s="38"/>
      <c r="G12" s="38"/>
      <c r="H12" s="38"/>
    </row>
    <row r="13" spans="1:8" ht="13.5" thickBot="1">
      <c r="A13" s="25">
        <f>(($A$8/$A$12)*(1+$A$34-($A$34*$A$12)))+(($A$8/$A$12)*((1+$A$34)*LN($A$12)))-($A$10*(1+($A$34*(1-$A$48))))-($A$10*$A$48*$A$34*LN($A$48))</f>
        <v>66.93342620565738</v>
      </c>
      <c r="B13" s="38" t="s">
        <v>247</v>
      </c>
      <c r="C13" s="38"/>
      <c r="D13" s="38"/>
      <c r="E13" s="38"/>
      <c r="F13" s="38"/>
      <c r="G13" s="38"/>
      <c r="H13" s="38"/>
    </row>
    <row r="15" spans="1:9" ht="12.75">
      <c r="A15" t="s">
        <v>3</v>
      </c>
      <c r="B15" s="39" t="s">
        <v>248</v>
      </c>
      <c r="C15" s="39"/>
      <c r="D15" s="39"/>
      <c r="E15" s="39"/>
      <c r="F15" s="39"/>
      <c r="G15" s="39"/>
      <c r="H15" s="39"/>
      <c r="I15" s="39"/>
    </row>
    <row r="17" spans="1:8" ht="20.25">
      <c r="A17" s="2" t="s">
        <v>6</v>
      </c>
      <c r="B17" s="1"/>
      <c r="C17" s="1"/>
      <c r="D17" s="1"/>
      <c r="E17" s="1"/>
      <c r="F17" s="1"/>
      <c r="G17" s="1"/>
      <c r="H17" s="1"/>
    </row>
    <row r="19" spans="1:8" ht="12.75">
      <c r="A19" s="5">
        <f>Inputs!B23</f>
        <v>14</v>
      </c>
      <c r="B19" s="38" t="s">
        <v>5</v>
      </c>
      <c r="C19" s="38"/>
      <c r="D19" s="38"/>
      <c r="E19" s="38"/>
      <c r="F19" s="38"/>
      <c r="G19" s="38"/>
      <c r="H19" s="38"/>
    </row>
    <row r="20" spans="1:8" ht="12.75">
      <c r="A20" s="5">
        <f>Inputs!B24</f>
        <v>1.75</v>
      </c>
      <c r="B20" s="38" t="s">
        <v>13</v>
      </c>
      <c r="C20" s="38"/>
      <c r="D20" s="38"/>
      <c r="E20" s="38"/>
      <c r="F20" s="38"/>
      <c r="G20" s="38"/>
      <c r="H20" s="38"/>
    </row>
    <row r="21" spans="1:8" ht="12.75">
      <c r="A21" s="5">
        <f>(PI()*(POWER(A19/2,2)))-PI()*POWER(A20/2,2)</f>
        <v>151.53275815049517</v>
      </c>
      <c r="B21" s="38" t="s">
        <v>11</v>
      </c>
      <c r="C21" s="38"/>
      <c r="D21" s="38"/>
      <c r="E21" s="38"/>
      <c r="F21" s="38"/>
      <c r="G21" s="38"/>
      <c r="H21" s="38"/>
    </row>
    <row r="22" spans="1:8" ht="12.75">
      <c r="A22" s="5">
        <f>Inputs!B25</f>
        <v>16</v>
      </c>
      <c r="B22" s="38" t="s">
        <v>10</v>
      </c>
      <c r="C22" s="38"/>
      <c r="D22" s="38"/>
      <c r="E22" s="38"/>
      <c r="F22" s="38"/>
      <c r="G22" s="38"/>
      <c r="H22" s="38"/>
    </row>
    <row r="23" spans="1:8" ht="12.75">
      <c r="A23" s="5">
        <f>A22/12</f>
        <v>1.3333333333333333</v>
      </c>
      <c r="B23" s="38" t="s">
        <v>4</v>
      </c>
      <c r="C23" s="38"/>
      <c r="D23" s="38"/>
      <c r="E23" s="38"/>
      <c r="F23" s="38"/>
      <c r="G23" s="38"/>
      <c r="H23" s="38"/>
    </row>
    <row r="24" spans="1:8" ht="13.5" thickBot="1">
      <c r="A24" s="5">
        <f>Inputs!B26</f>
        <v>257</v>
      </c>
      <c r="B24" s="38" t="s">
        <v>8</v>
      </c>
      <c r="C24" s="38"/>
      <c r="D24" s="38"/>
      <c r="E24" s="38"/>
      <c r="F24" s="38"/>
      <c r="G24" s="38"/>
      <c r="H24" s="38"/>
    </row>
    <row r="25" spans="1:8" ht="13.5" thickBot="1">
      <c r="A25" s="25">
        <f>2*(($A$6*$A$13*$A$23*$A$21*$A$24))/33000</f>
        <v>200.10645836297772</v>
      </c>
      <c r="B25" s="38" t="s">
        <v>9</v>
      </c>
      <c r="C25" s="38"/>
      <c r="D25" s="38"/>
      <c r="E25" s="38"/>
      <c r="F25" s="38"/>
      <c r="G25" s="38"/>
      <c r="H25" s="38"/>
    </row>
    <row r="27" spans="1:8" ht="12.75">
      <c r="A27" t="s">
        <v>3</v>
      </c>
      <c r="B27" s="38" t="s">
        <v>249</v>
      </c>
      <c r="C27" s="38"/>
      <c r="D27" s="38"/>
      <c r="E27" s="38"/>
      <c r="F27" s="38"/>
      <c r="G27" s="38"/>
      <c r="H27" s="38"/>
    </row>
    <row r="29" ht="15.75">
      <c r="A29" s="2" t="s">
        <v>12</v>
      </c>
    </row>
    <row r="31" spans="1:4" ht="12.75">
      <c r="A31" s="3" t="s">
        <v>2</v>
      </c>
      <c r="B31" s="40" t="s">
        <v>1</v>
      </c>
      <c r="C31" s="40"/>
      <c r="D31" s="40"/>
    </row>
    <row r="33" spans="1:8" ht="12.75">
      <c r="A33" s="22">
        <f>(Inputs!B18+Inputs!B19)/2</f>
        <v>0.035</v>
      </c>
      <c r="B33" s="38" t="s">
        <v>239</v>
      </c>
      <c r="C33" s="38"/>
      <c r="D33" s="38"/>
      <c r="E33" s="38"/>
      <c r="F33" s="38"/>
      <c r="G33" s="38"/>
      <c r="H33" s="38"/>
    </row>
    <row r="34" spans="1:8" ht="12.75">
      <c r="A34" s="23">
        <f>A37/A35</f>
        <v>0.035</v>
      </c>
      <c r="B34" s="6" t="s">
        <v>240</v>
      </c>
      <c r="C34" s="6"/>
      <c r="D34" s="6"/>
      <c r="E34" s="6"/>
      <c r="F34" s="6"/>
      <c r="G34" s="6"/>
      <c r="H34" s="6"/>
    </row>
    <row r="35" spans="1:8" ht="12.75">
      <c r="A35" s="5">
        <f>(PI()*POWER((A19/2),2))*A22</f>
        <v>2463.0086404143976</v>
      </c>
      <c r="B35" s="38" t="s">
        <v>233</v>
      </c>
      <c r="C35" s="38"/>
      <c r="D35" s="38"/>
      <c r="E35" s="38"/>
      <c r="F35" s="38"/>
      <c r="G35" s="38"/>
      <c r="H35" s="38"/>
    </row>
    <row r="36" spans="1:8" ht="12.75">
      <c r="A36" s="5">
        <f>(PI()*POWER((A19/2),2))*A22*A11</f>
        <v>615.7521601035994</v>
      </c>
      <c r="B36" s="38" t="s">
        <v>234</v>
      </c>
      <c r="C36" s="38"/>
      <c r="D36" s="38"/>
      <c r="E36" s="38"/>
      <c r="F36" s="38"/>
      <c r="G36" s="38"/>
      <c r="H36" s="38"/>
    </row>
    <row r="37" spans="1:8" ht="13.5" thickBot="1">
      <c r="A37" s="5">
        <f>A33*A35</f>
        <v>86.20530241450392</v>
      </c>
      <c r="B37" s="38" t="s">
        <v>235</v>
      </c>
      <c r="C37" s="38"/>
      <c r="D37" s="38"/>
      <c r="E37" s="38"/>
      <c r="F37" s="38"/>
      <c r="G37" s="38"/>
      <c r="H37" s="38"/>
    </row>
    <row r="38" spans="1:8" ht="13.5" thickBot="1">
      <c r="A38" s="25">
        <f>($A$35+$A$37)/($A$36+$A$37)</f>
        <v>3.6315789473684212</v>
      </c>
      <c r="B38" s="38" t="s">
        <v>238</v>
      </c>
      <c r="C38" s="38"/>
      <c r="D38" s="38"/>
      <c r="E38" s="38"/>
      <c r="F38" s="38"/>
      <c r="G38" s="38"/>
      <c r="H38" s="38"/>
    </row>
    <row r="40" spans="1:8" ht="12.75">
      <c r="A40" t="s">
        <v>3</v>
      </c>
      <c r="B40" s="38" t="s">
        <v>237</v>
      </c>
      <c r="C40" s="38"/>
      <c r="D40" s="38"/>
      <c r="E40" s="38"/>
      <c r="F40" s="38"/>
      <c r="G40" s="38"/>
      <c r="H40" s="38"/>
    </row>
    <row r="42" ht="15.75">
      <c r="A42" s="2" t="s">
        <v>241</v>
      </c>
    </row>
    <row r="44" spans="1:4" ht="12.75">
      <c r="A44" s="3" t="s">
        <v>2</v>
      </c>
      <c r="B44" s="40" t="s">
        <v>1</v>
      </c>
      <c r="C44" s="40"/>
      <c r="D44" s="40"/>
    </row>
    <row r="46" spans="1:8" ht="12.75">
      <c r="A46" s="22">
        <f>Inputs!B28</f>
        <v>0.15</v>
      </c>
      <c r="B46" s="38" t="s">
        <v>226</v>
      </c>
      <c r="C46" s="38"/>
      <c r="D46" s="38"/>
      <c r="E46" s="38"/>
      <c r="F46" s="38"/>
      <c r="G46" s="38"/>
      <c r="H46" s="38"/>
    </row>
    <row r="47" spans="1:8" ht="12.75">
      <c r="A47" s="5">
        <f>A46*A35</f>
        <v>369.45129606215966</v>
      </c>
      <c r="B47" s="38" t="s">
        <v>242</v>
      </c>
      <c r="C47" s="38"/>
      <c r="D47" s="38"/>
      <c r="E47" s="38"/>
      <c r="F47" s="38"/>
      <c r="G47" s="38"/>
      <c r="H47" s="38"/>
    </row>
    <row r="48" spans="1:8" ht="12.75">
      <c r="A48" s="29">
        <f>(A47+A37)/A37</f>
        <v>5.285714285714286</v>
      </c>
      <c r="B48" s="38" t="s">
        <v>243</v>
      </c>
      <c r="C48" s="38"/>
      <c r="D48" s="38"/>
      <c r="E48" s="38"/>
      <c r="F48" s="38"/>
      <c r="G48" s="38"/>
      <c r="H48" s="38"/>
    </row>
    <row r="50" spans="1:8" ht="12.75">
      <c r="A50" t="s">
        <v>3</v>
      </c>
      <c r="B50" s="38" t="s">
        <v>244</v>
      </c>
      <c r="C50" s="38"/>
      <c r="D50" s="38"/>
      <c r="E50" s="38"/>
      <c r="F50" s="38"/>
      <c r="G50" s="38"/>
      <c r="H50" s="38"/>
    </row>
  </sheetData>
  <mergeCells count="31">
    <mergeCell ref="B27:H27"/>
    <mergeCell ref="B25:H25"/>
    <mergeCell ref="B23:H23"/>
    <mergeCell ref="B13:H13"/>
    <mergeCell ref="B21:H21"/>
    <mergeCell ref="B19:H19"/>
    <mergeCell ref="B6:H6"/>
    <mergeCell ref="B20:H20"/>
    <mergeCell ref="A1:H1"/>
    <mergeCell ref="B11:H11"/>
    <mergeCell ref="B12:H12"/>
    <mergeCell ref="B36:H36"/>
    <mergeCell ref="B37:H37"/>
    <mergeCell ref="B31:D31"/>
    <mergeCell ref="B5:D5"/>
    <mergeCell ref="B8:H8"/>
    <mergeCell ref="B10:H10"/>
    <mergeCell ref="B7:H7"/>
    <mergeCell ref="B9:H9"/>
    <mergeCell ref="B22:H22"/>
    <mergeCell ref="B24:H24"/>
    <mergeCell ref="B50:H50"/>
    <mergeCell ref="B15:I15"/>
    <mergeCell ref="B44:D44"/>
    <mergeCell ref="B46:H46"/>
    <mergeCell ref="B47:H47"/>
    <mergeCell ref="B48:H48"/>
    <mergeCell ref="B38:H38"/>
    <mergeCell ref="B40:H40"/>
    <mergeCell ref="B33:H33"/>
    <mergeCell ref="B35:H35"/>
  </mergeCells>
  <printOptions/>
  <pageMargins left="0.75" right="0.75" top="1" bottom="1" header="0.5" footer="0.5"/>
  <pageSetup fitToHeight="1" fitToWidth="1" horizontalDpi="360" verticalDpi="36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8" sqref="B58"/>
    </sheetView>
  </sheetViews>
  <sheetFormatPr defaultColWidth="9.140625" defaultRowHeight="12.75"/>
  <cols>
    <col min="2" max="2" width="32.00390625" style="0" customWidth="1"/>
    <col min="3" max="3" width="16.7109375" style="0" customWidth="1"/>
    <col min="4" max="4" width="17.00390625" style="0" customWidth="1"/>
    <col min="5" max="5" width="11.7109375" style="7" customWidth="1"/>
    <col min="6" max="6" width="10.57421875" style="7" customWidth="1"/>
    <col min="7" max="7" width="10.140625" style="7" customWidth="1"/>
    <col min="8" max="8" width="16.57421875" style="0" customWidth="1"/>
    <col min="9" max="10" width="12.00390625" style="12" customWidth="1"/>
    <col min="11" max="11" width="20.57421875" style="0" customWidth="1"/>
    <col min="12" max="12" width="9.57421875" style="0" customWidth="1"/>
    <col min="13" max="13" width="10.8515625" style="0" customWidth="1"/>
    <col min="14" max="14" width="9.28125" style="0" bestFit="1" customWidth="1"/>
    <col min="15" max="15" width="10.00390625" style="0" customWidth="1"/>
    <col min="17" max="17" width="11.8515625" style="0" customWidth="1"/>
  </cols>
  <sheetData>
    <row r="1" spans="1:17" ht="12.75">
      <c r="A1" s="44" t="s">
        <v>16</v>
      </c>
      <c r="B1" s="45"/>
      <c r="C1" s="9" t="s">
        <v>69</v>
      </c>
      <c r="E1" s="8" t="s">
        <v>104</v>
      </c>
      <c r="F1" s="8" t="s">
        <v>112</v>
      </c>
      <c r="G1" s="8" t="s">
        <v>100</v>
      </c>
      <c r="H1" s="8" t="s">
        <v>105</v>
      </c>
      <c r="I1" s="10" t="s">
        <v>122</v>
      </c>
      <c r="J1" s="10" t="s">
        <v>179</v>
      </c>
      <c r="L1" s="46" t="s">
        <v>202</v>
      </c>
      <c r="M1" s="46"/>
      <c r="N1" s="46" t="s">
        <v>203</v>
      </c>
      <c r="O1" s="46"/>
      <c r="P1" s="47" t="s">
        <v>270</v>
      </c>
      <c r="Q1" s="47"/>
    </row>
    <row r="2" spans="1:18" ht="12.75">
      <c r="A2" s="3" t="s">
        <v>14</v>
      </c>
      <c r="B2" s="3" t="s">
        <v>15</v>
      </c>
      <c r="C2" s="3" t="s">
        <v>15</v>
      </c>
      <c r="D2" s="3" t="s">
        <v>17</v>
      </c>
      <c r="E2" s="3" t="s">
        <v>103</v>
      </c>
      <c r="F2" s="3" t="s">
        <v>113</v>
      </c>
      <c r="G2" s="3" t="s">
        <v>101</v>
      </c>
      <c r="H2" s="3" t="s">
        <v>106</v>
      </c>
      <c r="I2" s="11" t="s">
        <v>123</v>
      </c>
      <c r="J2" s="11" t="s">
        <v>123</v>
      </c>
      <c r="K2" s="3" t="s">
        <v>130</v>
      </c>
      <c r="L2" s="30" t="s">
        <v>200</v>
      </c>
      <c r="M2" s="30" t="s">
        <v>201</v>
      </c>
      <c r="N2" s="30" t="s">
        <v>200</v>
      </c>
      <c r="O2" s="30" t="s">
        <v>201</v>
      </c>
      <c r="P2" s="3" t="s">
        <v>220</v>
      </c>
      <c r="Q2" s="3" t="s">
        <v>269</v>
      </c>
      <c r="R2" t="s">
        <v>199</v>
      </c>
    </row>
    <row r="3" spans="1:15" ht="12.75">
      <c r="A3">
        <v>1</v>
      </c>
      <c r="B3" t="s">
        <v>45</v>
      </c>
      <c r="C3" t="s">
        <v>86</v>
      </c>
      <c r="D3" t="s">
        <v>46</v>
      </c>
      <c r="E3" s="7" t="s">
        <v>208</v>
      </c>
      <c r="F3" s="7" t="s">
        <v>114</v>
      </c>
      <c r="G3" s="7">
        <v>1</v>
      </c>
      <c r="H3" t="s">
        <v>115</v>
      </c>
      <c r="I3" s="12" t="s">
        <v>223</v>
      </c>
      <c r="J3" s="12" t="s">
        <v>223</v>
      </c>
      <c r="K3" t="s">
        <v>131</v>
      </c>
      <c r="L3" s="15">
        <v>0.07</v>
      </c>
      <c r="M3" s="15">
        <v>0.15</v>
      </c>
      <c r="N3" s="15">
        <v>0</v>
      </c>
      <c r="O3" s="15">
        <v>0.6666</v>
      </c>
    </row>
    <row r="4" spans="1:15" ht="12.75">
      <c r="A4">
        <f>A3+1</f>
        <v>2</v>
      </c>
      <c r="B4" t="s">
        <v>45</v>
      </c>
      <c r="C4" t="s">
        <v>86</v>
      </c>
      <c r="D4" t="s">
        <v>46</v>
      </c>
      <c r="E4" s="7" t="s">
        <v>208</v>
      </c>
      <c r="F4" s="7" t="s">
        <v>114</v>
      </c>
      <c r="G4" s="7">
        <v>4</v>
      </c>
      <c r="H4" t="s">
        <v>121</v>
      </c>
      <c r="I4" s="12" t="s">
        <v>223</v>
      </c>
      <c r="J4" s="12" t="s">
        <v>223</v>
      </c>
      <c r="K4" t="s">
        <v>131</v>
      </c>
      <c r="L4" s="15">
        <v>0.02</v>
      </c>
      <c r="M4" s="15">
        <v>0.08</v>
      </c>
      <c r="N4" s="15">
        <v>0</v>
      </c>
      <c r="O4" s="15">
        <v>0.6666</v>
      </c>
    </row>
    <row r="5" spans="1:15" ht="12.75">
      <c r="A5">
        <f aca="true" t="shared" si="0" ref="A5:A66">A4+1</f>
        <v>3</v>
      </c>
      <c r="B5" t="s">
        <v>53</v>
      </c>
      <c r="C5" t="s">
        <v>89</v>
      </c>
      <c r="D5" t="s">
        <v>54</v>
      </c>
      <c r="E5" s="7" t="s">
        <v>208</v>
      </c>
      <c r="F5" s="7" t="s">
        <v>114</v>
      </c>
      <c r="G5" s="7">
        <v>4</v>
      </c>
      <c r="H5" t="s">
        <v>119</v>
      </c>
      <c r="I5" s="12" t="s">
        <v>161</v>
      </c>
      <c r="J5" s="12" t="s">
        <v>196</v>
      </c>
      <c r="K5" t="s">
        <v>162</v>
      </c>
      <c r="L5" s="15">
        <v>0.02</v>
      </c>
      <c r="M5" s="15">
        <v>0.08</v>
      </c>
      <c r="N5" s="15">
        <v>0</v>
      </c>
      <c r="O5" s="15">
        <v>0.6666</v>
      </c>
    </row>
    <row r="6" spans="1:15" ht="12.75">
      <c r="A6">
        <f t="shared" si="0"/>
        <v>4</v>
      </c>
      <c r="B6" t="s">
        <v>18</v>
      </c>
      <c r="C6" t="s">
        <v>72</v>
      </c>
      <c r="D6" t="s">
        <v>19</v>
      </c>
      <c r="E6" s="7" t="s">
        <v>208</v>
      </c>
      <c r="F6" s="7" t="s">
        <v>114</v>
      </c>
      <c r="G6" s="7">
        <v>1</v>
      </c>
      <c r="H6" t="s">
        <v>107</v>
      </c>
      <c r="I6" s="12" t="s">
        <v>124</v>
      </c>
      <c r="J6" s="12" t="s">
        <v>223</v>
      </c>
      <c r="K6" t="s">
        <v>131</v>
      </c>
      <c r="L6" s="15">
        <v>0.05</v>
      </c>
      <c r="M6" s="15">
        <v>0.1</v>
      </c>
      <c r="N6" s="15">
        <v>0</v>
      </c>
      <c r="O6" s="15">
        <v>0.6666</v>
      </c>
    </row>
    <row r="7" spans="1:15" ht="12.75">
      <c r="A7">
        <f t="shared" si="0"/>
        <v>5</v>
      </c>
      <c r="B7" t="s">
        <v>18</v>
      </c>
      <c r="C7" t="s">
        <v>72</v>
      </c>
      <c r="D7" t="s">
        <v>19</v>
      </c>
      <c r="E7" s="7" t="s">
        <v>208</v>
      </c>
      <c r="F7" s="7" t="s">
        <v>114</v>
      </c>
      <c r="G7" s="7">
        <v>4</v>
      </c>
      <c r="H7" t="s">
        <v>121</v>
      </c>
      <c r="I7" s="12" t="s">
        <v>157</v>
      </c>
      <c r="J7" s="12" t="s">
        <v>194</v>
      </c>
      <c r="K7" t="s">
        <v>134</v>
      </c>
      <c r="L7" s="15">
        <v>0.02</v>
      </c>
      <c r="M7" s="15">
        <v>0.08</v>
      </c>
      <c r="N7" s="15">
        <v>0</v>
      </c>
      <c r="O7" s="15">
        <v>0.6666</v>
      </c>
    </row>
    <row r="8" spans="1:15" ht="12.75">
      <c r="A8">
        <f t="shared" si="0"/>
        <v>6</v>
      </c>
      <c r="B8" t="s">
        <v>18</v>
      </c>
      <c r="C8" t="s">
        <v>72</v>
      </c>
      <c r="D8" t="s">
        <v>19</v>
      </c>
      <c r="E8" s="7" t="s">
        <v>102</v>
      </c>
      <c r="F8" s="7" t="s">
        <v>114</v>
      </c>
      <c r="G8" s="7">
        <v>4</v>
      </c>
      <c r="H8" t="s">
        <v>120</v>
      </c>
      <c r="I8" s="12" t="s">
        <v>158</v>
      </c>
      <c r="J8" s="12" t="s">
        <v>223</v>
      </c>
      <c r="K8" t="s">
        <v>131</v>
      </c>
      <c r="L8" s="15">
        <v>0.02</v>
      </c>
      <c r="M8" s="15">
        <v>0.04</v>
      </c>
      <c r="N8" s="15">
        <v>0</v>
      </c>
      <c r="O8" s="15">
        <v>0.6666</v>
      </c>
    </row>
    <row r="9" spans="1:15" ht="12.75">
      <c r="A9">
        <f t="shared" si="0"/>
        <v>7</v>
      </c>
      <c r="B9" t="s">
        <v>18</v>
      </c>
      <c r="C9" t="s">
        <v>72</v>
      </c>
      <c r="D9" t="s">
        <v>19</v>
      </c>
      <c r="E9" s="7" t="s">
        <v>102</v>
      </c>
      <c r="F9" s="7" t="s">
        <v>114</v>
      </c>
      <c r="G9" s="7">
        <v>2</v>
      </c>
      <c r="H9" t="s">
        <v>120</v>
      </c>
      <c r="I9" s="12" t="s">
        <v>158</v>
      </c>
      <c r="J9" s="12" t="s">
        <v>223</v>
      </c>
      <c r="K9" t="s">
        <v>131</v>
      </c>
      <c r="L9" s="15">
        <v>0.02</v>
      </c>
      <c r="M9" s="15">
        <v>0.06</v>
      </c>
      <c r="N9" s="15">
        <v>0</v>
      </c>
      <c r="O9" s="15">
        <v>0.6666</v>
      </c>
    </row>
    <row r="10" spans="1:15" ht="12.75">
      <c r="A10">
        <f t="shared" si="0"/>
        <v>8</v>
      </c>
      <c r="B10" t="s">
        <v>20</v>
      </c>
      <c r="C10" t="s">
        <v>73</v>
      </c>
      <c r="D10" t="s">
        <v>21</v>
      </c>
      <c r="E10" s="7" t="s">
        <v>208</v>
      </c>
      <c r="F10" s="7" t="s">
        <v>114</v>
      </c>
      <c r="G10" s="7">
        <v>1</v>
      </c>
      <c r="H10" t="s">
        <v>108</v>
      </c>
      <c r="I10" s="12" t="s">
        <v>125</v>
      </c>
      <c r="J10" s="12" t="s">
        <v>223</v>
      </c>
      <c r="K10" t="s">
        <v>132</v>
      </c>
      <c r="L10" s="15">
        <v>0.05</v>
      </c>
      <c r="M10" s="15">
        <v>0.1</v>
      </c>
      <c r="N10" s="15">
        <v>0</v>
      </c>
      <c r="O10" s="15">
        <v>0.6666</v>
      </c>
    </row>
    <row r="11" spans="1:15" ht="12.75">
      <c r="A11">
        <f t="shared" si="0"/>
        <v>9</v>
      </c>
      <c r="B11" t="s">
        <v>20</v>
      </c>
      <c r="C11" t="s">
        <v>73</v>
      </c>
      <c r="D11" t="s">
        <v>21</v>
      </c>
      <c r="E11" s="7" t="s">
        <v>208</v>
      </c>
      <c r="F11" s="7" t="s">
        <v>114</v>
      </c>
      <c r="G11" s="7">
        <v>1</v>
      </c>
      <c r="H11" t="s">
        <v>108</v>
      </c>
      <c r="I11" s="12" t="s">
        <v>125</v>
      </c>
      <c r="J11" s="12" t="s">
        <v>223</v>
      </c>
      <c r="K11" t="s">
        <v>133</v>
      </c>
      <c r="L11" s="15">
        <v>0.05</v>
      </c>
      <c r="M11" s="15">
        <v>0.1</v>
      </c>
      <c r="N11" s="15">
        <v>0</v>
      </c>
      <c r="O11" s="15">
        <v>0.6666</v>
      </c>
    </row>
    <row r="12" spans="1:15" ht="12.75">
      <c r="A12">
        <f t="shared" si="0"/>
        <v>10</v>
      </c>
      <c r="B12" t="s">
        <v>49</v>
      </c>
      <c r="C12" t="s">
        <v>88</v>
      </c>
      <c r="D12" t="s">
        <v>50</v>
      </c>
      <c r="E12" s="7" t="s">
        <v>208</v>
      </c>
      <c r="F12" s="7" t="s">
        <v>114</v>
      </c>
      <c r="G12" s="7">
        <v>1</v>
      </c>
      <c r="H12" t="s">
        <v>117</v>
      </c>
      <c r="I12" s="12" t="s">
        <v>155</v>
      </c>
      <c r="J12" s="12" t="s">
        <v>193</v>
      </c>
      <c r="K12" t="s">
        <v>134</v>
      </c>
      <c r="L12" s="15">
        <v>0.03</v>
      </c>
      <c r="M12" s="15">
        <v>0.07</v>
      </c>
      <c r="N12" s="15">
        <v>0</v>
      </c>
      <c r="O12" s="15">
        <v>0.6666</v>
      </c>
    </row>
    <row r="13" spans="1:15" ht="12.75">
      <c r="A13">
        <f t="shared" si="0"/>
        <v>11</v>
      </c>
      <c r="B13" t="s">
        <v>70</v>
      </c>
      <c r="C13" t="s">
        <v>90</v>
      </c>
      <c r="D13" t="s">
        <v>55</v>
      </c>
      <c r="E13" s="7" t="s">
        <v>208</v>
      </c>
      <c r="F13" s="7" t="s">
        <v>114</v>
      </c>
      <c r="G13" s="7">
        <v>4</v>
      </c>
      <c r="H13" t="s">
        <v>119</v>
      </c>
      <c r="I13" s="12" t="s">
        <v>163</v>
      </c>
      <c r="J13" s="12" t="s">
        <v>223</v>
      </c>
      <c r="K13" t="s">
        <v>164</v>
      </c>
      <c r="L13" s="15">
        <v>0.02</v>
      </c>
      <c r="M13" s="15">
        <v>0.08</v>
      </c>
      <c r="N13" s="15">
        <v>0</v>
      </c>
      <c r="O13" s="15">
        <v>0.6666</v>
      </c>
    </row>
    <row r="14" spans="1:15" ht="12.75">
      <c r="A14">
        <f t="shared" si="0"/>
        <v>12</v>
      </c>
      <c r="B14" t="s">
        <v>22</v>
      </c>
      <c r="C14" t="s">
        <v>22</v>
      </c>
      <c r="D14" t="s">
        <v>23</v>
      </c>
      <c r="E14" s="7" t="s">
        <v>208</v>
      </c>
      <c r="F14" s="7" t="s">
        <v>114</v>
      </c>
      <c r="G14" s="7">
        <v>1</v>
      </c>
      <c r="H14" t="s">
        <v>108</v>
      </c>
      <c r="I14" s="12" t="s">
        <v>126</v>
      </c>
      <c r="J14" s="12" t="s">
        <v>180</v>
      </c>
      <c r="K14" t="s">
        <v>133</v>
      </c>
      <c r="L14" s="15">
        <v>0.05</v>
      </c>
      <c r="M14" s="15">
        <v>0.1</v>
      </c>
      <c r="N14" s="15">
        <v>0</v>
      </c>
      <c r="O14" s="15">
        <v>0.6666</v>
      </c>
    </row>
    <row r="15" spans="1:15" ht="12.75">
      <c r="A15">
        <f t="shared" si="0"/>
        <v>13</v>
      </c>
      <c r="B15" t="s">
        <v>22</v>
      </c>
      <c r="C15" t="s">
        <v>22</v>
      </c>
      <c r="D15" t="s">
        <v>23</v>
      </c>
      <c r="E15" s="7" t="s">
        <v>208</v>
      </c>
      <c r="F15" s="7" t="s">
        <v>114</v>
      </c>
      <c r="G15" s="7">
        <v>1</v>
      </c>
      <c r="H15" t="s">
        <v>108</v>
      </c>
      <c r="I15" s="12" t="s">
        <v>126</v>
      </c>
      <c r="J15" s="12" t="s">
        <v>180</v>
      </c>
      <c r="K15" t="s">
        <v>131</v>
      </c>
      <c r="L15" s="15">
        <v>0.05</v>
      </c>
      <c r="M15" s="15">
        <v>0.1</v>
      </c>
      <c r="N15" s="15">
        <v>0</v>
      </c>
      <c r="O15" s="15">
        <v>0.6666</v>
      </c>
    </row>
    <row r="16" spans="1:15" ht="12.75">
      <c r="A16">
        <f t="shared" si="0"/>
        <v>14</v>
      </c>
      <c r="B16" t="s">
        <v>22</v>
      </c>
      <c r="C16" t="s">
        <v>22</v>
      </c>
      <c r="D16" t="s">
        <v>23</v>
      </c>
      <c r="E16" s="7" t="s">
        <v>208</v>
      </c>
      <c r="F16" s="7" t="s">
        <v>114</v>
      </c>
      <c r="G16" s="7">
        <v>1</v>
      </c>
      <c r="H16" t="s">
        <v>115</v>
      </c>
      <c r="I16" s="12" t="s">
        <v>150</v>
      </c>
      <c r="J16" s="12" t="s">
        <v>189</v>
      </c>
      <c r="K16" t="s">
        <v>149</v>
      </c>
      <c r="L16" s="15">
        <v>0.07</v>
      </c>
      <c r="M16" s="15">
        <v>0.15</v>
      </c>
      <c r="N16" s="15">
        <v>0</v>
      </c>
      <c r="O16" s="15">
        <v>0.6666</v>
      </c>
    </row>
    <row r="17" spans="1:15" ht="12.75">
      <c r="A17">
        <f t="shared" si="0"/>
        <v>15</v>
      </c>
      <c r="B17" t="s">
        <v>22</v>
      </c>
      <c r="C17" t="s">
        <v>22</v>
      </c>
      <c r="D17" t="s">
        <v>23</v>
      </c>
      <c r="E17" s="7" t="s">
        <v>208</v>
      </c>
      <c r="F17" s="7" t="s">
        <v>114</v>
      </c>
      <c r="G17" s="7">
        <v>1</v>
      </c>
      <c r="H17" t="s">
        <v>115</v>
      </c>
      <c r="I17" s="12" t="s">
        <v>150</v>
      </c>
      <c r="J17" s="12" t="s">
        <v>189</v>
      </c>
      <c r="K17" t="s">
        <v>133</v>
      </c>
      <c r="L17" s="15">
        <v>0.06</v>
      </c>
      <c r="M17" s="15">
        <v>0.15</v>
      </c>
      <c r="N17" s="15">
        <v>0</v>
      </c>
      <c r="O17" s="15">
        <v>0.6666</v>
      </c>
    </row>
    <row r="18" spans="1:15" ht="12.75">
      <c r="A18">
        <f t="shared" si="0"/>
        <v>16</v>
      </c>
      <c r="B18" t="s">
        <v>24</v>
      </c>
      <c r="C18" t="s">
        <v>74</v>
      </c>
      <c r="D18" t="s">
        <v>25</v>
      </c>
      <c r="E18" s="7" t="s">
        <v>208</v>
      </c>
      <c r="F18" s="7" t="s">
        <v>114</v>
      </c>
      <c r="G18" s="7">
        <v>1</v>
      </c>
      <c r="H18" t="s">
        <v>108</v>
      </c>
      <c r="I18" s="12" t="s">
        <v>127</v>
      </c>
      <c r="J18" s="12" t="s">
        <v>223</v>
      </c>
      <c r="K18" t="s">
        <v>132</v>
      </c>
      <c r="L18" s="15">
        <v>0.05</v>
      </c>
      <c r="M18" s="15">
        <v>0.1</v>
      </c>
      <c r="N18" s="15">
        <v>0</v>
      </c>
      <c r="O18" s="15">
        <v>0.6666</v>
      </c>
    </row>
    <row r="19" spans="1:15" ht="12.75">
      <c r="A19">
        <f t="shared" si="0"/>
        <v>17</v>
      </c>
      <c r="B19" t="s">
        <v>24</v>
      </c>
      <c r="C19" t="s">
        <v>74</v>
      </c>
      <c r="D19" t="s">
        <v>25</v>
      </c>
      <c r="E19" s="7" t="s">
        <v>208</v>
      </c>
      <c r="F19" s="7" t="s">
        <v>114</v>
      </c>
      <c r="G19" s="7">
        <v>4</v>
      </c>
      <c r="H19" t="s">
        <v>121</v>
      </c>
      <c r="I19" s="12" t="s">
        <v>158</v>
      </c>
      <c r="J19" s="12" t="s">
        <v>195</v>
      </c>
      <c r="K19" t="s">
        <v>132</v>
      </c>
      <c r="L19" s="15">
        <v>0.02</v>
      </c>
      <c r="M19" s="15">
        <v>0.08</v>
      </c>
      <c r="N19" s="15">
        <v>0</v>
      </c>
      <c r="O19" s="15">
        <v>0.6666</v>
      </c>
    </row>
    <row r="20" spans="1:15" ht="12.75">
      <c r="A20">
        <f t="shared" si="0"/>
        <v>18</v>
      </c>
      <c r="B20" t="s">
        <v>24</v>
      </c>
      <c r="C20" t="s">
        <v>74</v>
      </c>
      <c r="D20" t="s">
        <v>25</v>
      </c>
      <c r="E20" s="7" t="s">
        <v>102</v>
      </c>
      <c r="F20" s="7" t="s">
        <v>114</v>
      </c>
      <c r="G20" s="7">
        <v>2</v>
      </c>
      <c r="H20" t="s">
        <v>120</v>
      </c>
      <c r="I20" s="12" t="s">
        <v>223</v>
      </c>
      <c r="J20" s="12" t="s">
        <v>223</v>
      </c>
      <c r="K20" t="s">
        <v>134</v>
      </c>
      <c r="L20" s="15">
        <v>0.03</v>
      </c>
      <c r="M20" s="15">
        <v>0.05</v>
      </c>
      <c r="N20" s="15">
        <v>0</v>
      </c>
      <c r="O20" s="15">
        <v>0.6666</v>
      </c>
    </row>
    <row r="21" spans="1:15" ht="12.75">
      <c r="A21">
        <f t="shared" si="0"/>
        <v>19</v>
      </c>
      <c r="B21" t="s">
        <v>47</v>
      </c>
      <c r="C21" t="s">
        <v>87</v>
      </c>
      <c r="D21" t="s">
        <v>48</v>
      </c>
      <c r="E21" s="7" t="s">
        <v>208</v>
      </c>
      <c r="F21" s="7" t="s">
        <v>116</v>
      </c>
      <c r="G21" s="7">
        <v>1</v>
      </c>
      <c r="H21" t="s">
        <v>115</v>
      </c>
      <c r="I21" s="12" t="s">
        <v>223</v>
      </c>
      <c r="J21" s="12" t="s">
        <v>223</v>
      </c>
      <c r="K21" t="s">
        <v>133</v>
      </c>
      <c r="L21" s="15">
        <v>0.07</v>
      </c>
      <c r="M21" s="15">
        <v>0.15</v>
      </c>
      <c r="N21" s="15">
        <v>0</v>
      </c>
      <c r="O21" s="15">
        <v>0.6666</v>
      </c>
    </row>
    <row r="22" spans="1:15" ht="12.75">
      <c r="A22">
        <f t="shared" si="0"/>
        <v>20</v>
      </c>
      <c r="B22" t="s">
        <v>40</v>
      </c>
      <c r="C22" t="s">
        <v>83</v>
      </c>
      <c r="D22" t="s">
        <v>39</v>
      </c>
      <c r="E22" s="7" t="s">
        <v>208</v>
      </c>
      <c r="F22" s="7" t="s">
        <v>116</v>
      </c>
      <c r="G22" s="7">
        <v>1</v>
      </c>
      <c r="H22" t="s">
        <v>115</v>
      </c>
      <c r="I22" s="12" t="s">
        <v>151</v>
      </c>
      <c r="J22" s="12" t="s">
        <v>190</v>
      </c>
      <c r="K22" t="s">
        <v>133</v>
      </c>
      <c r="L22" s="15">
        <v>0.07</v>
      </c>
      <c r="M22" s="15">
        <v>0.15</v>
      </c>
      <c r="N22" s="15">
        <v>0</v>
      </c>
      <c r="O22" s="15">
        <v>0.6666</v>
      </c>
    </row>
    <row r="23" spans="1:15" ht="12.75">
      <c r="A23">
        <f t="shared" si="0"/>
        <v>21</v>
      </c>
      <c r="B23" t="s">
        <v>40</v>
      </c>
      <c r="C23" t="s">
        <v>83</v>
      </c>
      <c r="D23" t="s">
        <v>39</v>
      </c>
      <c r="E23" s="7" t="s">
        <v>208</v>
      </c>
      <c r="F23" s="7" t="s">
        <v>116</v>
      </c>
      <c r="G23" s="7">
        <v>1</v>
      </c>
      <c r="H23" t="s">
        <v>115</v>
      </c>
      <c r="I23" s="12" t="s">
        <v>151</v>
      </c>
      <c r="J23" s="12" t="s">
        <v>190</v>
      </c>
      <c r="K23" t="s">
        <v>134</v>
      </c>
      <c r="L23" s="15">
        <v>0.07</v>
      </c>
      <c r="M23" s="15">
        <v>0.15</v>
      </c>
      <c r="N23" s="15">
        <v>0</v>
      </c>
      <c r="O23" s="15">
        <v>0.6666</v>
      </c>
    </row>
    <row r="24" spans="1:15" ht="12.75">
      <c r="A24">
        <f t="shared" si="0"/>
        <v>22</v>
      </c>
      <c r="B24" t="s">
        <v>41</v>
      </c>
      <c r="C24" t="s">
        <v>84</v>
      </c>
      <c r="D24" t="s">
        <v>42</v>
      </c>
      <c r="E24" s="7" t="s">
        <v>208</v>
      </c>
      <c r="F24" s="7" t="s">
        <v>114</v>
      </c>
      <c r="G24" s="7">
        <v>1</v>
      </c>
      <c r="H24" t="s">
        <v>115</v>
      </c>
      <c r="I24" s="12" t="s">
        <v>152</v>
      </c>
      <c r="J24" s="12" t="s">
        <v>191</v>
      </c>
      <c r="K24" t="s">
        <v>133</v>
      </c>
      <c r="L24" s="15">
        <v>0.07</v>
      </c>
      <c r="M24" s="15">
        <v>0.15</v>
      </c>
      <c r="N24" s="15">
        <v>0</v>
      </c>
      <c r="O24" s="15">
        <v>0.6666</v>
      </c>
    </row>
    <row r="25" spans="1:15" ht="12.75">
      <c r="A25">
        <f t="shared" si="0"/>
        <v>23</v>
      </c>
      <c r="B25" t="s">
        <v>41</v>
      </c>
      <c r="C25" t="s">
        <v>84</v>
      </c>
      <c r="D25" t="s">
        <v>42</v>
      </c>
      <c r="E25" s="7" t="s">
        <v>208</v>
      </c>
      <c r="F25" s="7" t="s">
        <v>114</v>
      </c>
      <c r="G25" s="7">
        <v>1</v>
      </c>
      <c r="H25" t="s">
        <v>115</v>
      </c>
      <c r="I25" s="12" t="s">
        <v>153</v>
      </c>
      <c r="J25" s="12" t="s">
        <v>192</v>
      </c>
      <c r="K25" t="s">
        <v>134</v>
      </c>
      <c r="L25" s="15">
        <v>0.07</v>
      </c>
      <c r="M25" s="15">
        <v>0.15</v>
      </c>
      <c r="N25" s="15">
        <v>0</v>
      </c>
      <c r="O25" s="15">
        <v>0.6666</v>
      </c>
    </row>
    <row r="26" spans="1:15" ht="12.75">
      <c r="A26">
        <f t="shared" si="0"/>
        <v>24</v>
      </c>
      <c r="B26" t="s">
        <v>26</v>
      </c>
      <c r="C26" t="s">
        <v>75</v>
      </c>
      <c r="D26" t="s">
        <v>27</v>
      </c>
      <c r="E26" s="7" t="s">
        <v>208</v>
      </c>
      <c r="F26" s="7" t="s">
        <v>114</v>
      </c>
      <c r="G26" s="7">
        <v>1</v>
      </c>
      <c r="H26" t="s">
        <v>107</v>
      </c>
      <c r="I26" s="12" t="s">
        <v>128</v>
      </c>
      <c r="J26" s="12" t="s">
        <v>223</v>
      </c>
      <c r="K26" t="s">
        <v>131</v>
      </c>
      <c r="L26" s="15">
        <v>0.05</v>
      </c>
      <c r="M26" s="15">
        <v>0.1</v>
      </c>
      <c r="N26" s="15">
        <v>0</v>
      </c>
      <c r="O26" s="15">
        <v>0.6666</v>
      </c>
    </row>
    <row r="27" spans="1:15" ht="12.75">
      <c r="A27">
        <f t="shared" si="0"/>
        <v>25</v>
      </c>
      <c r="B27" t="s">
        <v>26</v>
      </c>
      <c r="C27" t="s">
        <v>75</v>
      </c>
      <c r="D27" t="s">
        <v>27</v>
      </c>
      <c r="E27" s="7" t="s">
        <v>208</v>
      </c>
      <c r="F27" s="7" t="s">
        <v>114</v>
      </c>
      <c r="G27" s="7">
        <v>1</v>
      </c>
      <c r="H27" t="s">
        <v>115</v>
      </c>
      <c r="I27" s="12" t="s">
        <v>223</v>
      </c>
      <c r="J27" s="12" t="s">
        <v>223</v>
      </c>
      <c r="K27" t="s">
        <v>134</v>
      </c>
      <c r="L27" s="15">
        <v>0.07</v>
      </c>
      <c r="M27" s="15">
        <v>0.15</v>
      </c>
      <c r="N27" s="15">
        <v>0</v>
      </c>
      <c r="O27" s="15">
        <v>0.6666</v>
      </c>
    </row>
    <row r="28" spans="1:15" ht="12.75">
      <c r="A28">
        <f t="shared" si="0"/>
        <v>26</v>
      </c>
      <c r="B28" t="s">
        <v>26</v>
      </c>
      <c r="C28" t="s">
        <v>75</v>
      </c>
      <c r="D28" t="s">
        <v>34</v>
      </c>
      <c r="E28" s="7" t="s">
        <v>208</v>
      </c>
      <c r="F28" s="7" t="s">
        <v>114</v>
      </c>
      <c r="G28" s="7">
        <v>4</v>
      </c>
      <c r="H28" t="s">
        <v>121</v>
      </c>
      <c r="I28" s="12" t="s">
        <v>159</v>
      </c>
      <c r="J28" s="12" t="s">
        <v>223</v>
      </c>
      <c r="K28" t="s">
        <v>131</v>
      </c>
      <c r="L28" s="15">
        <v>0.02</v>
      </c>
      <c r="M28" s="15">
        <v>0.08</v>
      </c>
      <c r="N28" s="15">
        <v>0</v>
      </c>
      <c r="O28" s="15">
        <v>0.6666</v>
      </c>
    </row>
    <row r="29" spans="1:15" ht="12.75">
      <c r="A29">
        <f t="shared" si="0"/>
        <v>27</v>
      </c>
      <c r="B29" t="s">
        <v>67</v>
      </c>
      <c r="C29" t="s">
        <v>99</v>
      </c>
      <c r="D29" t="s">
        <v>34</v>
      </c>
      <c r="E29" s="7" t="s">
        <v>208</v>
      </c>
      <c r="F29" s="7" t="s">
        <v>114</v>
      </c>
      <c r="G29" s="7">
        <v>4</v>
      </c>
      <c r="H29" t="s">
        <v>120</v>
      </c>
      <c r="I29" s="12" t="s">
        <v>223</v>
      </c>
      <c r="J29" s="12" t="s">
        <v>223</v>
      </c>
      <c r="K29" t="s">
        <v>174</v>
      </c>
      <c r="L29" s="15">
        <v>0.03</v>
      </c>
      <c r="M29" s="15">
        <v>0.05</v>
      </c>
      <c r="N29" s="15">
        <v>0</v>
      </c>
      <c r="O29" s="15">
        <v>0.6666</v>
      </c>
    </row>
    <row r="30" spans="1:15" ht="12.75">
      <c r="A30">
        <f t="shared" si="0"/>
        <v>28</v>
      </c>
      <c r="B30" t="s">
        <v>68</v>
      </c>
      <c r="C30" t="s">
        <v>76</v>
      </c>
      <c r="D30" t="s">
        <v>34</v>
      </c>
      <c r="E30" s="7" t="s">
        <v>208</v>
      </c>
      <c r="F30" s="7" t="s">
        <v>114</v>
      </c>
      <c r="G30" s="7">
        <v>1</v>
      </c>
      <c r="H30" t="s">
        <v>108</v>
      </c>
      <c r="I30" s="12" t="s">
        <v>129</v>
      </c>
      <c r="J30" s="12" t="s">
        <v>223</v>
      </c>
      <c r="K30" t="s">
        <v>133</v>
      </c>
      <c r="L30" s="15">
        <v>0.05</v>
      </c>
      <c r="M30" s="15">
        <v>0.1</v>
      </c>
      <c r="N30" s="15">
        <v>0</v>
      </c>
      <c r="O30" s="15">
        <v>0.6666</v>
      </c>
    </row>
    <row r="31" spans="1:15" ht="12.75">
      <c r="A31">
        <f t="shared" si="0"/>
        <v>29</v>
      </c>
      <c r="B31" t="s">
        <v>68</v>
      </c>
      <c r="C31" t="s">
        <v>76</v>
      </c>
      <c r="D31" t="s">
        <v>34</v>
      </c>
      <c r="E31" s="7" t="s">
        <v>208</v>
      </c>
      <c r="F31" s="7" t="s">
        <v>114</v>
      </c>
      <c r="G31" s="7">
        <v>1</v>
      </c>
      <c r="H31" t="s">
        <v>108</v>
      </c>
      <c r="I31" s="12" t="s">
        <v>147</v>
      </c>
      <c r="J31" s="12" t="s">
        <v>223</v>
      </c>
      <c r="K31" t="s">
        <v>134</v>
      </c>
      <c r="L31" s="15">
        <v>0.01</v>
      </c>
      <c r="M31" s="15">
        <v>0.1</v>
      </c>
      <c r="N31" s="15">
        <v>0</v>
      </c>
      <c r="O31" s="15">
        <v>0.6666</v>
      </c>
    </row>
    <row r="32" spans="1:18" ht="12.75">
      <c r="A32">
        <f t="shared" si="0"/>
        <v>30</v>
      </c>
      <c r="B32" t="s">
        <v>51</v>
      </c>
      <c r="C32" t="s">
        <v>260</v>
      </c>
      <c r="D32" t="s">
        <v>52</v>
      </c>
      <c r="E32" s="7" t="s">
        <v>208</v>
      </c>
      <c r="F32" s="7" t="s">
        <v>114</v>
      </c>
      <c r="G32" s="7">
        <v>4</v>
      </c>
      <c r="H32" t="s">
        <v>118</v>
      </c>
      <c r="I32" s="12" t="s">
        <v>156</v>
      </c>
      <c r="J32" s="12" t="s">
        <v>204</v>
      </c>
      <c r="K32" t="s">
        <v>134</v>
      </c>
      <c r="L32" s="15">
        <v>0.03</v>
      </c>
      <c r="M32" s="15">
        <v>0.04</v>
      </c>
      <c r="N32" s="15">
        <v>0</v>
      </c>
      <c r="O32" s="15">
        <v>0.6666</v>
      </c>
      <c r="P32">
        <v>28</v>
      </c>
      <c r="Q32">
        <v>21</v>
      </c>
      <c r="R32" t="s">
        <v>199</v>
      </c>
    </row>
    <row r="33" spans="1:18" ht="12.75">
      <c r="A33">
        <f t="shared" si="0"/>
        <v>31</v>
      </c>
      <c r="B33" t="s">
        <v>51</v>
      </c>
      <c r="C33" t="s">
        <v>260</v>
      </c>
      <c r="D33" t="s">
        <v>52</v>
      </c>
      <c r="E33" s="7" t="s">
        <v>102</v>
      </c>
      <c r="F33" s="7" t="s">
        <v>114</v>
      </c>
      <c r="G33" s="7">
        <v>4</v>
      </c>
      <c r="H33" t="s">
        <v>118</v>
      </c>
      <c r="I33" s="12" t="s">
        <v>156</v>
      </c>
      <c r="J33" s="12" t="s">
        <v>204</v>
      </c>
      <c r="K33" t="s">
        <v>134</v>
      </c>
      <c r="L33" s="15">
        <v>0.03</v>
      </c>
      <c r="M33" s="15">
        <v>0.04</v>
      </c>
      <c r="N33" s="15">
        <v>0</v>
      </c>
      <c r="O33" s="15">
        <v>0.6666</v>
      </c>
      <c r="P33">
        <v>18</v>
      </c>
      <c r="Q33">
        <v>13</v>
      </c>
      <c r="R33" t="s">
        <v>199</v>
      </c>
    </row>
    <row r="34" spans="1:15" ht="12.75">
      <c r="A34">
        <f t="shared" si="0"/>
        <v>32</v>
      </c>
      <c r="B34" t="s">
        <v>60</v>
      </c>
      <c r="C34" t="s">
        <v>93</v>
      </c>
      <c r="D34" t="s">
        <v>61</v>
      </c>
      <c r="E34" s="7" t="s">
        <v>208</v>
      </c>
      <c r="F34" s="7" t="s">
        <v>114</v>
      </c>
      <c r="G34" s="7">
        <v>4</v>
      </c>
      <c r="H34" t="s">
        <v>119</v>
      </c>
      <c r="I34" s="12" t="s">
        <v>166</v>
      </c>
      <c r="J34" s="12" t="s">
        <v>223</v>
      </c>
      <c r="K34" t="s">
        <v>165</v>
      </c>
      <c r="L34" s="15">
        <v>0.02</v>
      </c>
      <c r="M34" s="15">
        <v>0.08</v>
      </c>
      <c r="N34" s="15">
        <v>0</v>
      </c>
      <c r="O34" s="15">
        <v>0.6666</v>
      </c>
    </row>
    <row r="35" spans="1:15" ht="12.75">
      <c r="A35">
        <f t="shared" si="0"/>
        <v>33</v>
      </c>
      <c r="B35" t="s">
        <v>56</v>
      </c>
      <c r="C35" t="s">
        <v>91</v>
      </c>
      <c r="D35" t="s">
        <v>57</v>
      </c>
      <c r="E35" s="7" t="s">
        <v>208</v>
      </c>
      <c r="F35" s="7" t="s">
        <v>114</v>
      </c>
      <c r="G35" s="7">
        <v>4</v>
      </c>
      <c r="H35" t="s">
        <v>119</v>
      </c>
      <c r="I35" s="12" t="s">
        <v>223</v>
      </c>
      <c r="J35" s="12" t="s">
        <v>223</v>
      </c>
      <c r="K35" t="s">
        <v>164</v>
      </c>
      <c r="L35" s="15">
        <v>0.02</v>
      </c>
      <c r="M35" s="15">
        <v>0.08</v>
      </c>
      <c r="N35" s="15">
        <v>0</v>
      </c>
      <c r="O35" s="15">
        <v>0.6666</v>
      </c>
    </row>
    <row r="36" spans="1:15" ht="12.75">
      <c r="A36">
        <f t="shared" si="0"/>
        <v>34</v>
      </c>
      <c r="B36" t="s">
        <v>43</v>
      </c>
      <c r="C36" t="s">
        <v>85</v>
      </c>
      <c r="D36" t="s">
        <v>44</v>
      </c>
      <c r="E36" s="7" t="s">
        <v>208</v>
      </c>
      <c r="F36" s="7" t="s">
        <v>114</v>
      </c>
      <c r="G36" s="7">
        <v>1</v>
      </c>
      <c r="H36" t="s">
        <v>115</v>
      </c>
      <c r="I36" s="12" t="s">
        <v>223</v>
      </c>
      <c r="J36" s="12" t="s">
        <v>223</v>
      </c>
      <c r="K36" t="s">
        <v>154</v>
      </c>
      <c r="L36" s="15">
        <v>0.07</v>
      </c>
      <c r="M36" s="15">
        <v>0.15</v>
      </c>
      <c r="N36" s="15">
        <v>0</v>
      </c>
      <c r="O36" s="15">
        <v>0.6666</v>
      </c>
    </row>
    <row r="37" spans="1:15" ht="12.75">
      <c r="A37">
        <f t="shared" si="0"/>
        <v>35</v>
      </c>
      <c r="B37" t="s">
        <v>43</v>
      </c>
      <c r="C37" t="s">
        <v>85</v>
      </c>
      <c r="D37" t="s">
        <v>44</v>
      </c>
      <c r="E37" s="7" t="s">
        <v>208</v>
      </c>
      <c r="F37" s="7" t="s">
        <v>114</v>
      </c>
      <c r="G37" s="7">
        <v>4</v>
      </c>
      <c r="H37" t="s">
        <v>121</v>
      </c>
      <c r="I37" s="12" t="s">
        <v>223</v>
      </c>
      <c r="J37" s="12" t="s">
        <v>223</v>
      </c>
      <c r="K37" t="s">
        <v>154</v>
      </c>
      <c r="L37" s="15">
        <v>0.02</v>
      </c>
      <c r="M37" s="15">
        <v>0.08</v>
      </c>
      <c r="N37" s="15">
        <v>0</v>
      </c>
      <c r="O37" s="15">
        <v>0.6666</v>
      </c>
    </row>
    <row r="38" spans="1:15" ht="12.75">
      <c r="A38">
        <f t="shared" si="0"/>
        <v>36</v>
      </c>
      <c r="B38" t="s">
        <v>43</v>
      </c>
      <c r="C38" t="s">
        <v>85</v>
      </c>
      <c r="D38" t="s">
        <v>44</v>
      </c>
      <c r="E38" s="7" t="s">
        <v>102</v>
      </c>
      <c r="F38" s="7" t="s">
        <v>114</v>
      </c>
      <c r="G38" s="7">
        <v>2</v>
      </c>
      <c r="H38" t="s">
        <v>120</v>
      </c>
      <c r="I38" s="12" t="s">
        <v>223</v>
      </c>
      <c r="J38" s="12" t="s">
        <v>223</v>
      </c>
      <c r="K38" t="s">
        <v>154</v>
      </c>
      <c r="L38" s="15">
        <v>0.03</v>
      </c>
      <c r="M38" s="15">
        <v>0.05</v>
      </c>
      <c r="N38" s="15">
        <v>0</v>
      </c>
      <c r="O38" s="15">
        <v>0.6666</v>
      </c>
    </row>
    <row r="39" spans="1:15" ht="12.75">
      <c r="A39">
        <f t="shared" si="0"/>
        <v>37</v>
      </c>
      <c r="B39" t="s">
        <v>58</v>
      </c>
      <c r="C39" t="s">
        <v>92</v>
      </c>
      <c r="D39" t="s">
        <v>59</v>
      </c>
      <c r="E39" s="7" t="s">
        <v>208</v>
      </c>
      <c r="F39" s="7" t="s">
        <v>114</v>
      </c>
      <c r="G39" s="7">
        <v>4</v>
      </c>
      <c r="H39" t="s">
        <v>119</v>
      </c>
      <c r="I39" s="12" t="s">
        <v>167</v>
      </c>
      <c r="J39" s="12" t="s">
        <v>167</v>
      </c>
      <c r="K39" t="s">
        <v>165</v>
      </c>
      <c r="L39" s="15">
        <v>0.02</v>
      </c>
      <c r="M39" s="15">
        <v>0.08</v>
      </c>
      <c r="N39" s="15">
        <v>0</v>
      </c>
      <c r="O39" s="15">
        <v>0.6666</v>
      </c>
    </row>
    <row r="40" spans="1:15" ht="12.75">
      <c r="A40">
        <f t="shared" si="0"/>
        <v>38</v>
      </c>
      <c r="B40" t="s">
        <v>58</v>
      </c>
      <c r="C40" t="s">
        <v>92</v>
      </c>
      <c r="D40" t="s">
        <v>59</v>
      </c>
      <c r="E40" s="7" t="s">
        <v>208</v>
      </c>
      <c r="F40" s="7" t="s">
        <v>114</v>
      </c>
      <c r="G40" s="7">
        <v>4</v>
      </c>
      <c r="H40" t="s">
        <v>120</v>
      </c>
      <c r="I40" s="12" t="s">
        <v>223</v>
      </c>
      <c r="J40" s="12" t="s">
        <v>223</v>
      </c>
      <c r="K40" t="s">
        <v>175</v>
      </c>
      <c r="L40" s="15">
        <v>0.03</v>
      </c>
      <c r="M40" s="15">
        <v>0.05</v>
      </c>
      <c r="N40" s="15">
        <v>0</v>
      </c>
      <c r="O40" s="15">
        <v>0.6666</v>
      </c>
    </row>
    <row r="41" spans="1:15" ht="12.75">
      <c r="A41">
        <f t="shared" si="0"/>
        <v>39</v>
      </c>
      <c r="B41" t="s">
        <v>58</v>
      </c>
      <c r="C41" t="s">
        <v>92</v>
      </c>
      <c r="D41" t="s">
        <v>59</v>
      </c>
      <c r="E41" s="7" t="s">
        <v>102</v>
      </c>
      <c r="F41" s="7" t="s">
        <v>114</v>
      </c>
      <c r="G41" s="7">
        <v>4</v>
      </c>
      <c r="H41" t="s">
        <v>120</v>
      </c>
      <c r="I41" s="12" t="s">
        <v>223</v>
      </c>
      <c r="J41" s="12" t="s">
        <v>223</v>
      </c>
      <c r="K41" t="s">
        <v>174</v>
      </c>
      <c r="L41" s="15">
        <v>0.03</v>
      </c>
      <c r="M41" s="15">
        <v>0.05</v>
      </c>
      <c r="N41" s="15">
        <v>0</v>
      </c>
      <c r="O41" s="15">
        <v>0.6666</v>
      </c>
    </row>
    <row r="42" spans="1:15" ht="12.75">
      <c r="A42">
        <f t="shared" si="0"/>
        <v>40</v>
      </c>
      <c r="B42" t="s">
        <v>28</v>
      </c>
      <c r="C42" t="s">
        <v>77</v>
      </c>
      <c r="D42" t="s">
        <v>29</v>
      </c>
      <c r="E42" s="7" t="s">
        <v>208</v>
      </c>
      <c r="F42" s="7" t="s">
        <v>114</v>
      </c>
      <c r="G42" s="7">
        <v>1</v>
      </c>
      <c r="H42" t="s">
        <v>109</v>
      </c>
      <c r="I42" s="13" t="s">
        <v>148</v>
      </c>
      <c r="J42" s="13" t="s">
        <v>181</v>
      </c>
      <c r="K42" t="s">
        <v>133</v>
      </c>
      <c r="L42" s="15">
        <v>0.05</v>
      </c>
      <c r="M42" s="15">
        <v>0.1</v>
      </c>
      <c r="N42" s="15">
        <v>0</v>
      </c>
      <c r="O42" s="15">
        <v>0.6666</v>
      </c>
    </row>
    <row r="43" spans="1:15" ht="12.75">
      <c r="A43">
        <f t="shared" si="0"/>
        <v>41</v>
      </c>
      <c r="B43" t="s">
        <v>28</v>
      </c>
      <c r="C43" t="s">
        <v>77</v>
      </c>
      <c r="D43" t="s">
        <v>29</v>
      </c>
      <c r="E43" s="7" t="s">
        <v>208</v>
      </c>
      <c r="F43" s="7" t="s">
        <v>114</v>
      </c>
      <c r="G43" s="7">
        <v>1</v>
      </c>
      <c r="H43" t="s">
        <v>108</v>
      </c>
      <c r="I43" s="12" t="s">
        <v>135</v>
      </c>
      <c r="J43" s="12" t="s">
        <v>182</v>
      </c>
      <c r="K43" t="s">
        <v>133</v>
      </c>
      <c r="L43" s="15">
        <v>0.05</v>
      </c>
      <c r="M43" s="15">
        <v>0.1</v>
      </c>
      <c r="N43" s="15">
        <v>0</v>
      </c>
      <c r="O43" s="15">
        <v>0.6666</v>
      </c>
    </row>
    <row r="44" spans="1:15" ht="12.75">
      <c r="A44">
        <f t="shared" si="0"/>
        <v>42</v>
      </c>
      <c r="B44" t="s">
        <v>28</v>
      </c>
      <c r="C44" t="s">
        <v>77</v>
      </c>
      <c r="D44" t="s">
        <v>29</v>
      </c>
      <c r="E44" s="7" t="s">
        <v>208</v>
      </c>
      <c r="F44" s="7" t="s">
        <v>114</v>
      </c>
      <c r="G44" s="7">
        <v>1</v>
      </c>
      <c r="H44" t="s">
        <v>107</v>
      </c>
      <c r="I44" s="12" t="s">
        <v>136</v>
      </c>
      <c r="J44" s="12" t="s">
        <v>183</v>
      </c>
      <c r="K44" t="s">
        <v>132</v>
      </c>
      <c r="L44" s="15">
        <v>0.05</v>
      </c>
      <c r="M44" s="15">
        <v>0.1</v>
      </c>
      <c r="N44" s="15">
        <v>0</v>
      </c>
      <c r="O44" s="15">
        <v>0.6666</v>
      </c>
    </row>
    <row r="45" spans="1:15" ht="12.75">
      <c r="A45">
        <f t="shared" si="0"/>
        <v>43</v>
      </c>
      <c r="B45" t="s">
        <v>30</v>
      </c>
      <c r="C45" t="s">
        <v>78</v>
      </c>
      <c r="D45" t="s">
        <v>29</v>
      </c>
      <c r="E45" s="7" t="s">
        <v>208</v>
      </c>
      <c r="F45" s="7" t="s">
        <v>114</v>
      </c>
      <c r="G45" s="7">
        <v>1</v>
      </c>
      <c r="H45" t="s">
        <v>110</v>
      </c>
      <c r="I45" s="12" t="s">
        <v>137</v>
      </c>
      <c r="J45" s="12">
        <v>150</v>
      </c>
      <c r="K45" t="s">
        <v>133</v>
      </c>
      <c r="L45" s="15">
        <v>0.05</v>
      </c>
      <c r="M45" s="15">
        <v>0.15</v>
      </c>
      <c r="N45" s="15">
        <v>0</v>
      </c>
      <c r="O45" s="15">
        <v>0.6666</v>
      </c>
    </row>
    <row r="46" spans="1:15" ht="12.75">
      <c r="A46">
        <f t="shared" si="0"/>
        <v>44</v>
      </c>
      <c r="B46" t="s">
        <v>62</v>
      </c>
      <c r="C46" t="s">
        <v>94</v>
      </c>
      <c r="D46" t="s">
        <v>63</v>
      </c>
      <c r="E46" s="7" t="s">
        <v>208</v>
      </c>
      <c r="F46" s="7" t="s">
        <v>114</v>
      </c>
      <c r="G46" s="7">
        <v>4</v>
      </c>
      <c r="H46" t="s">
        <v>119</v>
      </c>
      <c r="I46" s="12" t="s">
        <v>168</v>
      </c>
      <c r="J46" s="12" t="s">
        <v>223</v>
      </c>
      <c r="K46" t="s">
        <v>169</v>
      </c>
      <c r="L46" s="15">
        <v>0.02</v>
      </c>
      <c r="M46" s="15">
        <v>0.08</v>
      </c>
      <c r="N46" s="15">
        <v>0</v>
      </c>
      <c r="O46" s="15">
        <v>0.6666</v>
      </c>
    </row>
    <row r="47" spans="1:15" ht="12.75">
      <c r="A47">
        <f t="shared" si="0"/>
        <v>45</v>
      </c>
      <c r="B47" t="s">
        <v>64</v>
      </c>
      <c r="C47" t="s">
        <v>95</v>
      </c>
      <c r="D47" t="s">
        <v>54</v>
      </c>
      <c r="E47" s="7" t="s">
        <v>208</v>
      </c>
      <c r="F47" s="7" t="s">
        <v>114</v>
      </c>
      <c r="G47" s="7">
        <v>4</v>
      </c>
      <c r="H47" t="s">
        <v>119</v>
      </c>
      <c r="I47" s="12" t="s">
        <v>170</v>
      </c>
      <c r="J47" s="12" t="s">
        <v>223</v>
      </c>
      <c r="K47" t="s">
        <v>165</v>
      </c>
      <c r="L47" s="15">
        <v>0.02</v>
      </c>
      <c r="M47" s="15">
        <v>0.08</v>
      </c>
      <c r="N47" s="15">
        <v>0</v>
      </c>
      <c r="O47" s="15">
        <v>0.6666</v>
      </c>
    </row>
    <row r="48" spans="1:15" ht="12.75">
      <c r="A48">
        <f t="shared" si="0"/>
        <v>46</v>
      </c>
      <c r="B48" t="s">
        <v>64</v>
      </c>
      <c r="C48" t="s">
        <v>95</v>
      </c>
      <c r="D48" t="s">
        <v>54</v>
      </c>
      <c r="E48" s="7" t="s">
        <v>208</v>
      </c>
      <c r="F48" s="7" t="s">
        <v>114</v>
      </c>
      <c r="G48" s="7">
        <v>4</v>
      </c>
      <c r="H48" t="s">
        <v>120</v>
      </c>
      <c r="I48" s="12" t="s">
        <v>223</v>
      </c>
      <c r="J48" s="12" t="s">
        <v>223</v>
      </c>
      <c r="K48" t="s">
        <v>174</v>
      </c>
      <c r="L48" s="15">
        <v>0.03</v>
      </c>
      <c r="M48" s="15">
        <v>0.05</v>
      </c>
      <c r="N48" s="15">
        <v>0</v>
      </c>
      <c r="O48" s="15">
        <v>0.6666</v>
      </c>
    </row>
    <row r="49" spans="1:15" ht="12.75">
      <c r="A49">
        <f t="shared" si="0"/>
        <v>47</v>
      </c>
      <c r="B49" t="s">
        <v>64</v>
      </c>
      <c r="C49" t="s">
        <v>95</v>
      </c>
      <c r="D49" t="s">
        <v>54</v>
      </c>
      <c r="E49" s="7" t="s">
        <v>102</v>
      </c>
      <c r="F49" s="7" t="s">
        <v>114</v>
      </c>
      <c r="G49" s="7">
        <v>2</v>
      </c>
      <c r="H49" t="s">
        <v>120</v>
      </c>
      <c r="I49" s="12" t="s">
        <v>177</v>
      </c>
      <c r="J49" s="12" t="s">
        <v>223</v>
      </c>
      <c r="K49" t="s">
        <v>174</v>
      </c>
      <c r="L49" s="15">
        <v>0.03</v>
      </c>
      <c r="M49" s="15">
        <v>0.05</v>
      </c>
      <c r="N49" s="15">
        <v>0</v>
      </c>
      <c r="O49" s="15">
        <v>0.6666</v>
      </c>
    </row>
    <row r="50" spans="1:15" ht="12.75">
      <c r="A50">
        <f t="shared" si="0"/>
        <v>48</v>
      </c>
      <c r="B50" t="s">
        <v>71</v>
      </c>
      <c r="C50" t="s">
        <v>96</v>
      </c>
      <c r="D50" t="s">
        <v>61</v>
      </c>
      <c r="E50" s="7" t="s">
        <v>208</v>
      </c>
      <c r="F50" s="7" t="s">
        <v>114</v>
      </c>
      <c r="G50" s="7">
        <v>4</v>
      </c>
      <c r="H50" t="s">
        <v>119</v>
      </c>
      <c r="I50" s="12" t="s">
        <v>170</v>
      </c>
      <c r="J50" s="12" t="s">
        <v>197</v>
      </c>
      <c r="K50" t="s">
        <v>171</v>
      </c>
      <c r="L50" s="15">
        <v>0.02</v>
      </c>
      <c r="M50" s="15">
        <v>0.08</v>
      </c>
      <c r="N50" s="15">
        <v>0</v>
      </c>
      <c r="O50" s="15">
        <v>0.6666</v>
      </c>
    </row>
    <row r="51" spans="1:15" ht="12.75">
      <c r="A51">
        <f t="shared" si="0"/>
        <v>49</v>
      </c>
      <c r="B51" t="s">
        <v>31</v>
      </c>
      <c r="C51" t="s">
        <v>79</v>
      </c>
      <c r="D51" t="s">
        <v>32</v>
      </c>
      <c r="E51" s="7" t="s">
        <v>208</v>
      </c>
      <c r="F51" s="7" t="s">
        <v>114</v>
      </c>
      <c r="G51" s="7">
        <v>1</v>
      </c>
      <c r="H51" t="s">
        <v>108</v>
      </c>
      <c r="I51" s="12" t="s">
        <v>138</v>
      </c>
      <c r="J51" s="12" t="s">
        <v>223</v>
      </c>
      <c r="K51" t="s">
        <v>134</v>
      </c>
      <c r="L51" s="15">
        <v>0.05</v>
      </c>
      <c r="M51" s="15">
        <v>0.1</v>
      </c>
      <c r="N51" s="15">
        <v>0</v>
      </c>
      <c r="O51" s="15">
        <v>0.6666</v>
      </c>
    </row>
    <row r="52" spans="1:15" ht="12.75">
      <c r="A52">
        <f t="shared" si="0"/>
        <v>50</v>
      </c>
      <c r="B52" t="s">
        <v>31</v>
      </c>
      <c r="C52" t="s">
        <v>79</v>
      </c>
      <c r="D52" t="s">
        <v>32</v>
      </c>
      <c r="E52" s="7" t="s">
        <v>208</v>
      </c>
      <c r="F52" s="7" t="s">
        <v>114</v>
      </c>
      <c r="G52" s="7">
        <v>4</v>
      </c>
      <c r="H52" t="s">
        <v>121</v>
      </c>
      <c r="I52" s="12" t="s">
        <v>160</v>
      </c>
      <c r="J52" s="12" t="s">
        <v>223</v>
      </c>
      <c r="K52" t="s">
        <v>134</v>
      </c>
      <c r="L52" s="15">
        <v>0.02</v>
      </c>
      <c r="M52" s="15">
        <v>0.08</v>
      </c>
      <c r="N52" s="15">
        <v>0</v>
      </c>
      <c r="O52" s="15">
        <v>0.6666</v>
      </c>
    </row>
    <row r="53" spans="1:15" ht="12.75">
      <c r="A53">
        <f t="shared" si="0"/>
        <v>51</v>
      </c>
      <c r="B53" t="s">
        <v>31</v>
      </c>
      <c r="C53" t="s">
        <v>79</v>
      </c>
      <c r="D53" t="s">
        <v>32</v>
      </c>
      <c r="E53" s="7" t="s">
        <v>102</v>
      </c>
      <c r="F53" s="7" t="s">
        <v>114</v>
      </c>
      <c r="G53" s="7">
        <v>2</v>
      </c>
      <c r="H53" t="s">
        <v>120</v>
      </c>
      <c r="I53" s="12" t="s">
        <v>178</v>
      </c>
      <c r="J53" s="12" t="s">
        <v>223</v>
      </c>
      <c r="K53" t="s">
        <v>134</v>
      </c>
      <c r="L53" s="15">
        <v>0.03</v>
      </c>
      <c r="M53" s="15">
        <v>0.05</v>
      </c>
      <c r="N53" s="15">
        <v>0</v>
      </c>
      <c r="O53" s="15">
        <v>0.6666</v>
      </c>
    </row>
    <row r="54" spans="1:15" ht="12.75">
      <c r="A54">
        <f t="shared" si="0"/>
        <v>52</v>
      </c>
      <c r="B54" t="s">
        <v>33</v>
      </c>
      <c r="C54" t="s">
        <v>80</v>
      </c>
      <c r="D54" t="s">
        <v>34</v>
      </c>
      <c r="E54" s="7" t="s">
        <v>208</v>
      </c>
      <c r="F54" s="7" t="s">
        <v>114</v>
      </c>
      <c r="G54" s="7">
        <v>1</v>
      </c>
      <c r="H54" t="s">
        <v>108</v>
      </c>
      <c r="I54" s="12" t="s">
        <v>139</v>
      </c>
      <c r="J54" s="12" t="s">
        <v>223</v>
      </c>
      <c r="K54" t="s">
        <v>134</v>
      </c>
      <c r="L54" s="15">
        <v>0.05</v>
      </c>
      <c r="M54" s="15">
        <v>0.1</v>
      </c>
      <c r="N54" s="15">
        <v>0</v>
      </c>
      <c r="O54" s="15">
        <v>0.6666</v>
      </c>
    </row>
    <row r="55" spans="1:15" ht="12.75">
      <c r="A55">
        <f t="shared" si="0"/>
        <v>53</v>
      </c>
      <c r="B55" t="s">
        <v>33</v>
      </c>
      <c r="C55" t="s">
        <v>80</v>
      </c>
      <c r="D55" t="s">
        <v>34</v>
      </c>
      <c r="E55" s="7" t="s">
        <v>102</v>
      </c>
      <c r="F55" s="7" t="s">
        <v>114</v>
      </c>
      <c r="G55" s="7">
        <v>4</v>
      </c>
      <c r="H55" t="s">
        <v>120</v>
      </c>
      <c r="I55" s="12" t="s">
        <v>176</v>
      </c>
      <c r="J55" s="12" t="s">
        <v>223</v>
      </c>
      <c r="K55" t="s">
        <v>134</v>
      </c>
      <c r="L55" s="15">
        <v>0.03</v>
      </c>
      <c r="M55" s="15">
        <v>0.05</v>
      </c>
      <c r="N55" s="15">
        <v>0</v>
      </c>
      <c r="O55" s="15">
        <v>0.6666</v>
      </c>
    </row>
    <row r="56" spans="1:15" ht="12.75">
      <c r="A56">
        <f t="shared" si="0"/>
        <v>54</v>
      </c>
      <c r="B56" t="s">
        <v>35</v>
      </c>
      <c r="C56" t="s">
        <v>81</v>
      </c>
      <c r="D56" t="s">
        <v>36</v>
      </c>
      <c r="E56" s="7" t="s">
        <v>208</v>
      </c>
      <c r="F56" s="7" t="s">
        <v>114</v>
      </c>
      <c r="G56" s="7">
        <v>1</v>
      </c>
      <c r="H56" t="s">
        <v>108</v>
      </c>
      <c r="I56" s="12" t="s">
        <v>140</v>
      </c>
      <c r="J56" s="12" t="s">
        <v>184</v>
      </c>
      <c r="K56" t="s">
        <v>133</v>
      </c>
      <c r="L56" s="15">
        <v>0.05</v>
      </c>
      <c r="M56" s="15">
        <v>0.1</v>
      </c>
      <c r="N56" s="15">
        <v>0</v>
      </c>
      <c r="O56" s="15">
        <v>0.6666</v>
      </c>
    </row>
    <row r="57" spans="1:15" ht="12.75">
      <c r="A57">
        <f t="shared" si="0"/>
        <v>55</v>
      </c>
      <c r="B57" t="s">
        <v>35</v>
      </c>
      <c r="C57" t="s">
        <v>81</v>
      </c>
      <c r="D57" t="s">
        <v>36</v>
      </c>
      <c r="E57" s="7" t="s">
        <v>208</v>
      </c>
      <c r="F57" s="7" t="s">
        <v>114</v>
      </c>
      <c r="G57" s="7">
        <v>1</v>
      </c>
      <c r="H57" t="s">
        <v>108</v>
      </c>
      <c r="I57" s="12" t="s">
        <v>141</v>
      </c>
      <c r="J57" s="12" t="s">
        <v>185</v>
      </c>
      <c r="K57" t="s">
        <v>132</v>
      </c>
      <c r="L57" s="15">
        <v>0.05</v>
      </c>
      <c r="M57" s="15">
        <v>0.1</v>
      </c>
      <c r="N57" s="15">
        <v>0</v>
      </c>
      <c r="O57" s="15">
        <v>0.6666</v>
      </c>
    </row>
    <row r="58" spans="1:15" ht="12.75">
      <c r="A58">
        <f t="shared" si="0"/>
        <v>56</v>
      </c>
      <c r="B58" t="s">
        <v>35</v>
      </c>
      <c r="C58" t="s">
        <v>81</v>
      </c>
      <c r="D58" t="s">
        <v>36</v>
      </c>
      <c r="E58" s="7" t="s">
        <v>208</v>
      </c>
      <c r="F58" s="7" t="s">
        <v>114</v>
      </c>
      <c r="G58" s="7">
        <v>1</v>
      </c>
      <c r="H58" t="s">
        <v>111</v>
      </c>
      <c r="I58" s="12" t="s">
        <v>142</v>
      </c>
      <c r="J58" s="12" t="s">
        <v>142</v>
      </c>
      <c r="K58" t="s">
        <v>133</v>
      </c>
      <c r="L58" s="15">
        <v>0.05</v>
      </c>
      <c r="M58" s="15">
        <v>0.08</v>
      </c>
      <c r="N58" s="15">
        <v>0</v>
      </c>
      <c r="O58" s="15">
        <v>0.6666</v>
      </c>
    </row>
    <row r="59" spans="1:15" ht="12.75">
      <c r="A59">
        <f t="shared" si="0"/>
        <v>57</v>
      </c>
      <c r="B59" t="s">
        <v>35</v>
      </c>
      <c r="C59" t="s">
        <v>81</v>
      </c>
      <c r="D59" t="s">
        <v>36</v>
      </c>
      <c r="E59" s="7" t="s">
        <v>208</v>
      </c>
      <c r="F59" s="7" t="s">
        <v>114</v>
      </c>
      <c r="G59" s="7">
        <v>4</v>
      </c>
      <c r="H59" t="s">
        <v>119</v>
      </c>
      <c r="I59" s="12" t="s">
        <v>172</v>
      </c>
      <c r="J59" s="12" t="s">
        <v>223</v>
      </c>
      <c r="K59" t="s">
        <v>175</v>
      </c>
      <c r="L59" s="15">
        <v>0.02</v>
      </c>
      <c r="M59" s="15">
        <v>0.08</v>
      </c>
      <c r="N59" s="15">
        <v>0</v>
      </c>
      <c r="O59" s="15">
        <v>0.6666</v>
      </c>
    </row>
    <row r="60" spans="1:15" ht="12.75">
      <c r="A60">
        <f t="shared" si="0"/>
        <v>58</v>
      </c>
      <c r="B60" t="s">
        <v>65</v>
      </c>
      <c r="C60" t="s">
        <v>97</v>
      </c>
      <c r="D60" t="s">
        <v>57</v>
      </c>
      <c r="E60" s="7" t="s">
        <v>208</v>
      </c>
      <c r="F60" s="7" t="s">
        <v>114</v>
      </c>
      <c r="G60" s="7">
        <v>4</v>
      </c>
      <c r="H60" t="s">
        <v>119</v>
      </c>
      <c r="I60" s="12" t="s">
        <v>158</v>
      </c>
      <c r="J60" s="12" t="s">
        <v>198</v>
      </c>
      <c r="K60" t="s">
        <v>165</v>
      </c>
      <c r="L60" s="15">
        <v>0.02</v>
      </c>
      <c r="M60" s="15">
        <v>0.08</v>
      </c>
      <c r="N60" s="15">
        <v>0</v>
      </c>
      <c r="O60" s="15">
        <v>0.6666</v>
      </c>
    </row>
    <row r="61" spans="1:15" ht="12.75">
      <c r="A61">
        <f t="shared" si="0"/>
        <v>59</v>
      </c>
      <c r="B61" t="s">
        <v>37</v>
      </c>
      <c r="C61" t="s">
        <v>82</v>
      </c>
      <c r="D61" t="s">
        <v>38</v>
      </c>
      <c r="E61" s="7" t="s">
        <v>208</v>
      </c>
      <c r="F61" s="7" t="s">
        <v>116</v>
      </c>
      <c r="G61" s="7">
        <v>1</v>
      </c>
      <c r="H61" t="s">
        <v>108</v>
      </c>
      <c r="I61" s="12" t="s">
        <v>143</v>
      </c>
      <c r="J61" s="12" t="s">
        <v>186</v>
      </c>
      <c r="K61" t="s">
        <v>133</v>
      </c>
      <c r="L61" s="15">
        <v>0.05</v>
      </c>
      <c r="M61" s="15">
        <v>0.1</v>
      </c>
      <c r="N61" s="15">
        <v>0</v>
      </c>
      <c r="O61" s="15">
        <v>0.6666</v>
      </c>
    </row>
    <row r="62" spans="1:15" ht="12.75">
      <c r="A62">
        <f t="shared" si="0"/>
        <v>60</v>
      </c>
      <c r="B62" t="s">
        <v>37</v>
      </c>
      <c r="C62" t="s">
        <v>82</v>
      </c>
      <c r="D62" t="s">
        <v>38</v>
      </c>
      <c r="E62" s="7" t="s">
        <v>208</v>
      </c>
      <c r="F62" s="7" t="s">
        <v>114</v>
      </c>
      <c r="G62" s="7">
        <v>1</v>
      </c>
      <c r="H62" t="s">
        <v>108</v>
      </c>
      <c r="I62" s="12" t="s">
        <v>144</v>
      </c>
      <c r="J62" s="12">
        <v>250</v>
      </c>
      <c r="K62" t="s">
        <v>133</v>
      </c>
      <c r="L62" s="15">
        <v>0.05</v>
      </c>
      <c r="M62" s="15">
        <v>0.1</v>
      </c>
      <c r="N62" s="15">
        <v>0</v>
      </c>
      <c r="O62" s="15">
        <v>0.6666</v>
      </c>
    </row>
    <row r="63" spans="1:15" ht="12.75">
      <c r="A63">
        <f t="shared" si="0"/>
        <v>61</v>
      </c>
      <c r="B63" t="s">
        <v>37</v>
      </c>
      <c r="C63" t="s">
        <v>82</v>
      </c>
      <c r="D63" t="s">
        <v>38</v>
      </c>
      <c r="E63" s="7" t="s">
        <v>208</v>
      </c>
      <c r="F63" s="7" t="s">
        <v>116</v>
      </c>
      <c r="G63" s="7">
        <v>1</v>
      </c>
      <c r="H63" t="s">
        <v>108</v>
      </c>
      <c r="I63" s="13" t="s">
        <v>146</v>
      </c>
      <c r="J63" s="13" t="s">
        <v>187</v>
      </c>
      <c r="K63" t="s">
        <v>132</v>
      </c>
      <c r="L63" s="15">
        <v>0.05</v>
      </c>
      <c r="M63" s="15">
        <v>0.1</v>
      </c>
      <c r="N63" s="15">
        <v>0</v>
      </c>
      <c r="O63" s="15">
        <v>0.6666</v>
      </c>
    </row>
    <row r="64" spans="1:15" ht="12.75">
      <c r="A64">
        <f t="shared" si="0"/>
        <v>62</v>
      </c>
      <c r="B64" t="s">
        <v>37</v>
      </c>
      <c r="C64" t="s">
        <v>82</v>
      </c>
      <c r="D64" t="s">
        <v>38</v>
      </c>
      <c r="E64" s="7" t="s">
        <v>208</v>
      </c>
      <c r="F64" s="7" t="s">
        <v>114</v>
      </c>
      <c r="G64" s="7">
        <v>1</v>
      </c>
      <c r="H64" t="s">
        <v>108</v>
      </c>
      <c r="I64" s="12" t="s">
        <v>145</v>
      </c>
      <c r="J64" s="12" t="s">
        <v>188</v>
      </c>
      <c r="K64" t="s">
        <v>132</v>
      </c>
      <c r="L64" s="15">
        <v>0.05</v>
      </c>
      <c r="M64" s="15">
        <v>0.1</v>
      </c>
      <c r="N64" s="15">
        <v>0</v>
      </c>
      <c r="O64" s="15">
        <v>0.6666</v>
      </c>
    </row>
    <row r="65" spans="1:15" ht="12.75">
      <c r="A65">
        <f t="shared" si="0"/>
        <v>63</v>
      </c>
      <c r="B65" t="s">
        <v>66</v>
      </c>
      <c r="C65" t="s">
        <v>98</v>
      </c>
      <c r="D65" t="s">
        <v>54</v>
      </c>
      <c r="E65" s="7" t="s">
        <v>208</v>
      </c>
      <c r="F65" s="7" t="s">
        <v>114</v>
      </c>
      <c r="G65" s="7">
        <v>4</v>
      </c>
      <c r="H65" t="s">
        <v>119</v>
      </c>
      <c r="I65" s="12" t="s">
        <v>173</v>
      </c>
      <c r="J65" s="12" t="s">
        <v>223</v>
      </c>
      <c r="K65" t="s">
        <v>175</v>
      </c>
      <c r="L65" s="15">
        <v>0.02</v>
      </c>
      <c r="M65" s="15">
        <v>0.08</v>
      </c>
      <c r="N65" s="15">
        <v>0</v>
      </c>
      <c r="O65" s="15">
        <v>0.6666</v>
      </c>
    </row>
    <row r="66" spans="1:15" ht="12.75">
      <c r="A66">
        <f t="shared" si="0"/>
        <v>64</v>
      </c>
      <c r="B66" t="s">
        <v>66</v>
      </c>
      <c r="C66" t="s">
        <v>98</v>
      </c>
      <c r="D66" t="s">
        <v>54</v>
      </c>
      <c r="E66" s="7" t="s">
        <v>208</v>
      </c>
      <c r="F66" s="7" t="s">
        <v>114</v>
      </c>
      <c r="G66" s="7">
        <v>4</v>
      </c>
      <c r="H66" t="s">
        <v>120</v>
      </c>
      <c r="I66" s="12" t="s">
        <v>223</v>
      </c>
      <c r="J66" s="12" t="s">
        <v>223</v>
      </c>
      <c r="K66" t="s">
        <v>165</v>
      </c>
      <c r="L66" s="15">
        <v>0.03</v>
      </c>
      <c r="M66" s="15">
        <v>0.05</v>
      </c>
      <c r="N66" s="15">
        <v>0</v>
      </c>
      <c r="O66" s="15">
        <v>0.6666</v>
      </c>
    </row>
    <row r="67" spans="14:15" ht="12.75">
      <c r="N67" s="15"/>
      <c r="O67" s="15"/>
    </row>
    <row r="68" spans="14:15" ht="12.75">
      <c r="N68" s="15"/>
      <c r="O68" s="15"/>
    </row>
    <row r="69" spans="14:15" ht="12.75">
      <c r="N69" s="15"/>
      <c r="O69" s="15"/>
    </row>
    <row r="70" spans="14:15" ht="12.75">
      <c r="N70" s="15"/>
      <c r="O70" s="15"/>
    </row>
    <row r="71" spans="14:15" ht="12" customHeight="1">
      <c r="N71" s="15"/>
      <c r="O71" s="15"/>
    </row>
    <row r="72" spans="14:15" ht="12.75">
      <c r="N72" s="15"/>
      <c r="O72" s="15"/>
    </row>
    <row r="73" spans="14:15" ht="12.75">
      <c r="N73" s="15"/>
      <c r="O73" s="15"/>
    </row>
    <row r="74" spans="14:15" ht="12.75">
      <c r="N74" s="15"/>
      <c r="O74" s="15"/>
    </row>
    <row r="75" spans="14:15" ht="12.75">
      <c r="N75" s="15"/>
      <c r="O75" s="15"/>
    </row>
    <row r="76" spans="14:15" ht="12.75">
      <c r="N76" s="15"/>
      <c r="O76" s="15"/>
    </row>
    <row r="77" spans="14:15" ht="12.75">
      <c r="N77" s="15"/>
      <c r="O77" s="15"/>
    </row>
    <row r="78" spans="14:15" ht="12.75">
      <c r="N78" s="15"/>
      <c r="O78" s="15"/>
    </row>
    <row r="79" spans="14:15" ht="12.75">
      <c r="N79" s="15"/>
      <c r="O79" s="15"/>
    </row>
    <row r="80" spans="14:15" ht="12.75">
      <c r="N80" s="15"/>
      <c r="O80" s="15"/>
    </row>
    <row r="81" spans="14:15" ht="12.75">
      <c r="N81" s="15"/>
      <c r="O81" s="15"/>
    </row>
    <row r="82" spans="14:15" ht="12.75">
      <c r="N82" s="15"/>
      <c r="O82" s="15"/>
    </row>
    <row r="83" spans="14:15" ht="12.75">
      <c r="N83" s="15"/>
      <c r="O83" s="15"/>
    </row>
    <row r="84" spans="14:15" ht="12.75">
      <c r="N84" s="15"/>
      <c r="O84" s="15"/>
    </row>
    <row r="85" spans="14:15" ht="12.75">
      <c r="N85" s="15"/>
      <c r="O85" s="15"/>
    </row>
    <row r="86" spans="14:15" ht="12.75">
      <c r="N86" s="15"/>
      <c r="O86" s="15"/>
    </row>
    <row r="87" spans="14:15" ht="12.75">
      <c r="N87" s="15"/>
      <c r="O87" s="15"/>
    </row>
    <row r="88" spans="14:15" ht="12.75">
      <c r="N88" s="15"/>
      <c r="O88" s="15"/>
    </row>
    <row r="89" spans="14:15" ht="12.75">
      <c r="N89" s="15"/>
      <c r="O89" s="15"/>
    </row>
    <row r="90" spans="14:15" ht="12.75">
      <c r="N90" s="15"/>
      <c r="O90" s="15"/>
    </row>
    <row r="91" spans="14:15" ht="12.75">
      <c r="N91" s="15"/>
      <c r="O91" s="15"/>
    </row>
    <row r="92" spans="14:15" ht="12.75">
      <c r="N92" s="15"/>
      <c r="O92" s="15"/>
    </row>
    <row r="93" spans="14:15" ht="12.75">
      <c r="N93" s="15"/>
      <c r="O93" s="15"/>
    </row>
    <row r="94" spans="14:15" ht="12.75">
      <c r="N94" s="15"/>
      <c r="O94" s="15"/>
    </row>
    <row r="95" spans="14:15" ht="12.75">
      <c r="N95" s="15"/>
      <c r="O95" s="15"/>
    </row>
    <row r="96" spans="14:15" ht="12.75">
      <c r="N96" s="15"/>
      <c r="O96" s="15"/>
    </row>
    <row r="97" spans="14:15" ht="12.75">
      <c r="N97" s="15"/>
      <c r="O97" s="15"/>
    </row>
    <row r="98" spans="14:15" ht="12.75">
      <c r="N98" s="15"/>
      <c r="O98" s="15"/>
    </row>
    <row r="99" spans="14:15" ht="12.75">
      <c r="N99" s="15"/>
      <c r="O99" s="15"/>
    </row>
    <row r="100" spans="14:15" ht="12.75">
      <c r="N100" s="15"/>
      <c r="O100" s="15"/>
    </row>
    <row r="101" spans="14:15" ht="12.75">
      <c r="N101" s="15"/>
      <c r="O101" s="15"/>
    </row>
    <row r="102" spans="14:15" ht="12.75">
      <c r="N102" s="15"/>
      <c r="O102" s="15"/>
    </row>
    <row r="103" spans="14:15" ht="12.75">
      <c r="N103" s="15"/>
      <c r="O103" s="15"/>
    </row>
    <row r="104" spans="14:15" ht="12.75">
      <c r="N104" s="15"/>
      <c r="O104" s="15"/>
    </row>
    <row r="105" spans="14:15" ht="12.75">
      <c r="N105" s="15"/>
      <c r="O105" s="15"/>
    </row>
    <row r="106" spans="14:15" ht="12.75">
      <c r="N106" s="15"/>
      <c r="O106" s="15"/>
    </row>
    <row r="107" spans="14:15" ht="12.75">
      <c r="N107" s="15"/>
      <c r="O107" s="15"/>
    </row>
    <row r="108" spans="14:15" ht="12.75">
      <c r="N108" s="15"/>
      <c r="O108" s="15"/>
    </row>
    <row r="109" spans="14:15" ht="12.75">
      <c r="N109" s="15"/>
      <c r="O109" s="15"/>
    </row>
    <row r="110" spans="14:15" ht="12.75">
      <c r="N110" s="15"/>
      <c r="O110" s="15"/>
    </row>
    <row r="111" spans="14:15" ht="12.75">
      <c r="N111" s="15"/>
      <c r="O111" s="15"/>
    </row>
    <row r="112" spans="14:15" ht="12.75">
      <c r="N112" s="15"/>
      <c r="O112" s="15"/>
    </row>
    <row r="113" spans="14:15" ht="12.75">
      <c r="N113" s="15"/>
      <c r="O113" s="15"/>
    </row>
    <row r="114" spans="14:15" ht="12.75">
      <c r="N114" s="15"/>
      <c r="O114" s="15"/>
    </row>
    <row r="115" spans="14:15" ht="12.75">
      <c r="N115" s="15"/>
      <c r="O115" s="15"/>
    </row>
    <row r="116" spans="14:15" ht="12.75">
      <c r="N116" s="15"/>
      <c r="O116" s="15"/>
    </row>
    <row r="117" spans="14:15" ht="12.75">
      <c r="N117" s="15"/>
      <c r="O117" s="15"/>
    </row>
    <row r="118" spans="14:15" ht="12.75">
      <c r="N118" s="15"/>
      <c r="O118" s="15"/>
    </row>
    <row r="119" spans="14:15" ht="12.75">
      <c r="N119" s="15"/>
      <c r="O119" s="15"/>
    </row>
    <row r="120" spans="14:15" ht="12.75">
      <c r="N120" s="15"/>
      <c r="O120" s="15"/>
    </row>
    <row r="121" spans="14:15" ht="12.75">
      <c r="N121" s="15"/>
      <c r="O121" s="15"/>
    </row>
    <row r="122" spans="14:15" ht="12.75">
      <c r="N122" s="15"/>
      <c r="O122" s="15"/>
    </row>
    <row r="123" spans="14:15" ht="12.75">
      <c r="N123" s="15"/>
      <c r="O123" s="15"/>
    </row>
    <row r="124" spans="14:15" ht="12.75">
      <c r="N124" s="15"/>
      <c r="O124" s="15"/>
    </row>
    <row r="125" spans="14:15" ht="12.75">
      <c r="N125" s="15"/>
      <c r="O125" s="15"/>
    </row>
    <row r="126" spans="14:15" ht="12.75">
      <c r="N126" s="15"/>
      <c r="O126" s="15"/>
    </row>
    <row r="127" spans="14:15" ht="12.75">
      <c r="N127" s="15"/>
      <c r="O127" s="15"/>
    </row>
    <row r="128" spans="14:15" ht="12.75">
      <c r="N128" s="15"/>
      <c r="O128" s="15"/>
    </row>
    <row r="129" spans="14:15" ht="12.75">
      <c r="N129" s="15"/>
      <c r="O129" s="15"/>
    </row>
    <row r="130" spans="14:15" ht="12.75">
      <c r="N130" s="15"/>
      <c r="O130" s="15"/>
    </row>
    <row r="131" spans="14:15" ht="12.75">
      <c r="N131" s="15"/>
      <c r="O131" s="15"/>
    </row>
    <row r="132" spans="14:15" ht="12.75">
      <c r="N132" s="15"/>
      <c r="O132" s="15"/>
    </row>
    <row r="133" spans="14:15" ht="12.75">
      <c r="N133" s="15"/>
      <c r="O133" s="15"/>
    </row>
    <row r="134" spans="14:15" ht="12.75">
      <c r="N134" s="15"/>
      <c r="O134" s="15"/>
    </row>
    <row r="135" spans="14:15" ht="12.75">
      <c r="N135" s="15"/>
      <c r="O135" s="15"/>
    </row>
    <row r="136" spans="14:15" ht="12.75">
      <c r="N136" s="15"/>
      <c r="O136" s="15"/>
    </row>
    <row r="137" spans="14:15" ht="12.75">
      <c r="N137" s="15"/>
      <c r="O137" s="15"/>
    </row>
    <row r="138" spans="14:15" ht="12.75">
      <c r="N138" s="15"/>
      <c r="O138" s="15"/>
    </row>
    <row r="139" spans="14:15" ht="12.75">
      <c r="N139" s="15"/>
      <c r="O139" s="15"/>
    </row>
    <row r="140" spans="14:15" ht="12.75">
      <c r="N140" s="15"/>
      <c r="O140" s="15"/>
    </row>
    <row r="141" spans="14:15" ht="12.75">
      <c r="N141" s="15"/>
      <c r="O141" s="15"/>
    </row>
    <row r="142" spans="14:15" ht="12.75">
      <c r="N142" s="15"/>
      <c r="O142" s="15"/>
    </row>
    <row r="143" spans="14:15" ht="12.75">
      <c r="N143" s="15"/>
      <c r="O143" s="15"/>
    </row>
    <row r="144" spans="14:15" ht="12.75">
      <c r="N144" s="15"/>
      <c r="O144" s="15"/>
    </row>
    <row r="145" spans="14:15" ht="12.75">
      <c r="N145" s="15"/>
      <c r="O145" s="15"/>
    </row>
    <row r="146" spans="14:15" ht="12.75">
      <c r="N146" s="15"/>
      <c r="O146" s="15"/>
    </row>
    <row r="147" spans="14:15" ht="12.75">
      <c r="N147" s="15"/>
      <c r="O147" s="15"/>
    </row>
    <row r="148" spans="14:15" ht="12.75">
      <c r="N148" s="15"/>
      <c r="O148" s="15"/>
    </row>
    <row r="149" spans="14:15" ht="12.75">
      <c r="N149" s="15"/>
      <c r="O149" s="15"/>
    </row>
    <row r="150" spans="14:15" ht="12.75">
      <c r="N150" s="15"/>
      <c r="O150" s="15"/>
    </row>
    <row r="151" spans="14:15" ht="12.75">
      <c r="N151" s="15"/>
      <c r="O151" s="15"/>
    </row>
    <row r="152" spans="14:15" ht="12.75">
      <c r="N152" s="15"/>
      <c r="O152" s="15"/>
    </row>
    <row r="153" spans="14:15" ht="12.75">
      <c r="N153" s="15"/>
      <c r="O153" s="15"/>
    </row>
    <row r="154" spans="14:15" ht="12.75">
      <c r="N154" s="15"/>
      <c r="O154" s="15"/>
    </row>
    <row r="155" spans="14:15" ht="12.75">
      <c r="N155" s="15"/>
      <c r="O155" s="15"/>
    </row>
    <row r="156" spans="14:15" ht="12.75">
      <c r="N156" s="15"/>
      <c r="O156" s="15"/>
    </row>
    <row r="157" spans="14:15" ht="12.75">
      <c r="N157" s="15"/>
      <c r="O157" s="15"/>
    </row>
    <row r="158" spans="14:15" ht="12.75">
      <c r="N158" s="15"/>
      <c r="O158" s="15"/>
    </row>
    <row r="159" spans="14:15" ht="12.75">
      <c r="N159" s="15"/>
      <c r="O159" s="15"/>
    </row>
    <row r="160" spans="14:15" ht="12.75">
      <c r="N160" s="15"/>
      <c r="O160" s="15"/>
    </row>
    <row r="161" spans="14:15" ht="12.75">
      <c r="N161" s="15"/>
      <c r="O161" s="15"/>
    </row>
    <row r="162" spans="14:15" ht="12.75">
      <c r="N162" s="15"/>
      <c r="O162" s="15"/>
    </row>
    <row r="163" spans="14:15" ht="12.75">
      <c r="N163" s="15"/>
      <c r="O163" s="15"/>
    </row>
    <row r="164" spans="14:15" ht="12.75">
      <c r="N164" s="15"/>
      <c r="O164" s="15"/>
    </row>
    <row r="165" spans="14:15" ht="12.75">
      <c r="N165" s="15"/>
      <c r="O165" s="15"/>
    </row>
    <row r="166" spans="14:15" ht="12.75">
      <c r="N166" s="15"/>
      <c r="O166" s="15"/>
    </row>
    <row r="167" spans="14:15" ht="12.75">
      <c r="N167" s="15"/>
      <c r="O167" s="15"/>
    </row>
    <row r="168" spans="14:15" ht="12.75">
      <c r="N168" s="15"/>
      <c r="O168" s="15"/>
    </row>
    <row r="169" spans="14:15" ht="12.75">
      <c r="N169" s="15"/>
      <c r="O169" s="15"/>
    </row>
    <row r="170" spans="14:15" ht="12.75">
      <c r="N170" s="15"/>
      <c r="O170" s="15"/>
    </row>
    <row r="171" spans="14:15" ht="12.75">
      <c r="N171" s="15"/>
      <c r="O171" s="15"/>
    </row>
    <row r="172" spans="14:15" ht="12.75">
      <c r="N172" s="15"/>
      <c r="O172" s="15"/>
    </row>
    <row r="173" spans="14:15" ht="12.75">
      <c r="N173" s="15"/>
      <c r="O173" s="15"/>
    </row>
    <row r="174" spans="14:15" ht="12.75">
      <c r="N174" s="15"/>
      <c r="O174" s="15"/>
    </row>
    <row r="175" spans="14:15" ht="12.75">
      <c r="N175" s="15"/>
      <c r="O175" s="15"/>
    </row>
    <row r="176" spans="14:15" ht="12.75">
      <c r="N176" s="15"/>
      <c r="O176" s="15"/>
    </row>
    <row r="177" spans="14:15" ht="12.75">
      <c r="N177" s="15"/>
      <c r="O177" s="15"/>
    </row>
    <row r="178" spans="14:15" ht="12.75">
      <c r="N178" s="15"/>
      <c r="O178" s="15"/>
    </row>
    <row r="179" spans="14:15" ht="12.75">
      <c r="N179" s="15"/>
      <c r="O179" s="15"/>
    </row>
    <row r="180" spans="14:15" ht="12.75">
      <c r="N180" s="15"/>
      <c r="O180" s="15"/>
    </row>
    <row r="181" spans="14:15" ht="12.75">
      <c r="N181" s="15"/>
      <c r="O181" s="15"/>
    </row>
    <row r="182" spans="14:15" ht="12.75">
      <c r="N182" s="15"/>
      <c r="O182" s="15"/>
    </row>
    <row r="183" spans="14:15" ht="12.75">
      <c r="N183" s="15"/>
      <c r="O183" s="15"/>
    </row>
    <row r="184" spans="14:15" ht="12.75">
      <c r="N184" s="15"/>
      <c r="O184" s="15"/>
    </row>
    <row r="185" spans="14:15" ht="12.75">
      <c r="N185" s="15"/>
      <c r="O185" s="15"/>
    </row>
    <row r="186" spans="14:15" ht="12.75">
      <c r="N186" s="15"/>
      <c r="O186" s="15"/>
    </row>
    <row r="187" spans="14:15" ht="12.75">
      <c r="N187" s="15"/>
      <c r="O187" s="15"/>
    </row>
    <row r="188" spans="14:15" ht="12.75">
      <c r="N188" s="15"/>
      <c r="O188" s="15"/>
    </row>
    <row r="189" spans="14:15" ht="12.75">
      <c r="N189" s="15"/>
      <c r="O189" s="15"/>
    </row>
    <row r="190" spans="14:15" ht="12.75">
      <c r="N190" s="15"/>
      <c r="O190" s="15"/>
    </row>
    <row r="191" spans="14:15" ht="12.75">
      <c r="N191" s="15"/>
      <c r="O191" s="15"/>
    </row>
    <row r="192" spans="14:15" ht="12.75">
      <c r="N192" s="15"/>
      <c r="O192" s="15"/>
    </row>
    <row r="193" spans="14:15" ht="12.75">
      <c r="N193" s="15"/>
      <c r="O193" s="15"/>
    </row>
    <row r="194" spans="14:15" ht="12.75">
      <c r="N194" s="15"/>
      <c r="O194" s="15"/>
    </row>
    <row r="195" spans="14:15" ht="12.75">
      <c r="N195" s="15"/>
      <c r="O195" s="15"/>
    </row>
    <row r="196" spans="14:15" ht="12.75">
      <c r="N196" s="15"/>
      <c r="O196" s="15"/>
    </row>
    <row r="197" spans="14:15" ht="12.75">
      <c r="N197" s="15"/>
      <c r="O197" s="15"/>
    </row>
    <row r="198" spans="14:15" ht="12.75">
      <c r="N198" s="15"/>
      <c r="O198" s="15"/>
    </row>
    <row r="199" spans="14:15" ht="12.75">
      <c r="N199" s="15"/>
      <c r="O199" s="15"/>
    </row>
    <row r="200" spans="14:15" ht="12.75">
      <c r="N200" s="15"/>
      <c r="O200" s="15"/>
    </row>
    <row r="201" spans="14:15" ht="12.75">
      <c r="N201" s="15"/>
      <c r="O201" s="15"/>
    </row>
    <row r="202" spans="14:15" ht="12.75">
      <c r="N202" s="15"/>
      <c r="O202" s="15"/>
    </row>
    <row r="203" spans="14:15" ht="12.75">
      <c r="N203" s="15"/>
      <c r="O203" s="15"/>
    </row>
    <row r="204" spans="14:15" ht="12.75">
      <c r="N204" s="15"/>
      <c r="O204" s="15"/>
    </row>
    <row r="205" spans="14:15" ht="12.75">
      <c r="N205" s="15"/>
      <c r="O205" s="15"/>
    </row>
    <row r="206" spans="14:15" ht="12.75">
      <c r="N206" s="15"/>
      <c r="O206" s="15"/>
    </row>
    <row r="207" spans="14:15" ht="12.75">
      <c r="N207" s="15"/>
      <c r="O207" s="15"/>
    </row>
    <row r="208" spans="14:15" ht="12.75">
      <c r="N208" s="15"/>
      <c r="O208" s="15"/>
    </row>
    <row r="209" spans="14:15" ht="12.75">
      <c r="N209" s="15"/>
      <c r="O209" s="15"/>
    </row>
    <row r="210" spans="14:15" ht="12.75">
      <c r="N210" s="15"/>
      <c r="O210" s="15"/>
    </row>
    <row r="211" spans="14:15" ht="12.75">
      <c r="N211" s="15"/>
      <c r="O211" s="15"/>
    </row>
    <row r="212" spans="14:15" ht="12.75">
      <c r="N212" s="15"/>
      <c r="O212" s="15"/>
    </row>
    <row r="213" spans="14:15" ht="12.75">
      <c r="N213" s="15"/>
      <c r="O213" s="15"/>
    </row>
    <row r="214" spans="14:15" ht="12.75">
      <c r="N214" s="15"/>
      <c r="O214" s="15"/>
    </row>
    <row r="215" spans="14:15" ht="12.75">
      <c r="N215" s="15"/>
      <c r="O215" s="15"/>
    </row>
    <row r="216" spans="14:15" ht="12.75">
      <c r="N216" s="15"/>
      <c r="O216" s="15"/>
    </row>
    <row r="217" spans="14:15" ht="12.75">
      <c r="N217" s="15"/>
      <c r="O217" s="15"/>
    </row>
    <row r="218" spans="14:15" ht="12.75">
      <c r="N218" s="15"/>
      <c r="O218" s="15"/>
    </row>
    <row r="219" spans="14:15" ht="12.75">
      <c r="N219" s="15"/>
      <c r="O219" s="15"/>
    </row>
    <row r="220" spans="14:15" ht="12.75">
      <c r="N220" s="15"/>
      <c r="O220" s="15"/>
    </row>
    <row r="221" spans="14:15" ht="12.75">
      <c r="N221" s="15"/>
      <c r="O221" s="15"/>
    </row>
    <row r="222" spans="14:15" ht="12.75">
      <c r="N222" s="15"/>
      <c r="O222" s="15"/>
    </row>
    <row r="223" spans="14:15" ht="12.75">
      <c r="N223" s="15"/>
      <c r="O223" s="15"/>
    </row>
    <row r="224" spans="14:15" ht="12.75">
      <c r="N224" s="15"/>
      <c r="O224" s="15"/>
    </row>
    <row r="225" spans="14:15" ht="12.75">
      <c r="N225" s="15"/>
      <c r="O225" s="15"/>
    </row>
    <row r="226" spans="14:15" ht="12.75">
      <c r="N226" s="15"/>
      <c r="O226" s="15"/>
    </row>
    <row r="227" spans="14:15" ht="12.75">
      <c r="N227" s="15"/>
      <c r="O227" s="15"/>
    </row>
    <row r="228" spans="14:15" ht="12.75">
      <c r="N228" s="15"/>
      <c r="O228" s="15"/>
    </row>
    <row r="229" spans="14:15" ht="12.75">
      <c r="N229" s="15"/>
      <c r="O229" s="15"/>
    </row>
    <row r="230" spans="14:15" ht="12.75">
      <c r="N230" s="15"/>
      <c r="O230" s="15"/>
    </row>
    <row r="231" spans="14:15" ht="12.75">
      <c r="N231" s="15"/>
      <c r="O231" s="15"/>
    </row>
    <row r="232" spans="14:15" ht="12.75">
      <c r="N232" s="15"/>
      <c r="O232" s="15"/>
    </row>
    <row r="233" spans="14:15" ht="12.75">
      <c r="N233" s="15"/>
      <c r="O233" s="15"/>
    </row>
    <row r="234" spans="14:15" ht="12.75">
      <c r="N234" s="15"/>
      <c r="O234" s="15"/>
    </row>
    <row r="235" spans="14:15" ht="12.75">
      <c r="N235" s="15"/>
      <c r="O235" s="15"/>
    </row>
    <row r="236" spans="14:15" ht="12.75">
      <c r="N236" s="15"/>
      <c r="O236" s="15"/>
    </row>
    <row r="237" spans="14:15" ht="12.75">
      <c r="N237" s="15"/>
      <c r="O237" s="15"/>
    </row>
    <row r="238" spans="14:15" ht="12.75">
      <c r="N238" s="15"/>
      <c r="O238" s="15"/>
    </row>
    <row r="239" spans="14:15" ht="12.75">
      <c r="N239" s="15"/>
      <c r="O239" s="15"/>
    </row>
    <row r="240" spans="14:15" ht="12.75">
      <c r="N240" s="15"/>
      <c r="O240" s="15"/>
    </row>
    <row r="241" spans="14:15" ht="12.75">
      <c r="N241" s="15"/>
      <c r="O241" s="15"/>
    </row>
    <row r="242" spans="14:15" ht="12.75">
      <c r="N242" s="15"/>
      <c r="O242" s="15"/>
    </row>
    <row r="243" spans="14:15" ht="12.75">
      <c r="N243" s="15"/>
      <c r="O243" s="15"/>
    </row>
    <row r="244" spans="14:15" ht="12.75">
      <c r="N244" s="15"/>
      <c r="O244" s="15"/>
    </row>
    <row r="245" spans="14:15" ht="12.75">
      <c r="N245" s="15"/>
      <c r="O245" s="15"/>
    </row>
    <row r="246" spans="14:15" ht="12.75">
      <c r="N246" s="15"/>
      <c r="O246" s="15"/>
    </row>
    <row r="247" spans="14:15" ht="12.75">
      <c r="N247" s="15"/>
      <c r="O247" s="15"/>
    </row>
    <row r="248" spans="14:15" ht="12.75">
      <c r="N248" s="15"/>
      <c r="O248" s="15"/>
    </row>
    <row r="249" spans="14:15" ht="12.75">
      <c r="N249" s="15"/>
      <c r="O249" s="15"/>
    </row>
    <row r="250" spans="14:15" ht="12.75">
      <c r="N250" s="15"/>
      <c r="O250" s="15"/>
    </row>
    <row r="251" spans="14:15" ht="12.75">
      <c r="N251" s="15"/>
      <c r="O251" s="15"/>
    </row>
    <row r="252" spans="14:15" ht="12.75">
      <c r="N252" s="15"/>
      <c r="O252" s="15"/>
    </row>
    <row r="253" spans="14:15" ht="12.75">
      <c r="N253" s="15"/>
      <c r="O253" s="15"/>
    </row>
    <row r="254" spans="14:15" ht="12.75">
      <c r="N254" s="15"/>
      <c r="O254" s="15"/>
    </row>
    <row r="255" spans="14:15" ht="12.75">
      <c r="N255" s="15"/>
      <c r="O255" s="15"/>
    </row>
    <row r="256" spans="14:15" ht="12.75">
      <c r="N256" s="15"/>
      <c r="O256" s="15"/>
    </row>
    <row r="257" spans="14:15" ht="12.75">
      <c r="N257" s="15"/>
      <c r="O257" s="15"/>
    </row>
    <row r="258" spans="14:15" ht="12.75">
      <c r="N258" s="15"/>
      <c r="O258" s="15"/>
    </row>
    <row r="259" spans="14:15" ht="12.75">
      <c r="N259" s="15"/>
      <c r="O259" s="15"/>
    </row>
    <row r="260" spans="14:15" ht="12.75">
      <c r="N260" s="15"/>
      <c r="O260" s="15"/>
    </row>
    <row r="261" spans="14:15" ht="12.75">
      <c r="N261" s="15"/>
      <c r="O261" s="15"/>
    </row>
    <row r="262" spans="14:15" ht="12.75">
      <c r="N262" s="15"/>
      <c r="O262" s="15"/>
    </row>
    <row r="263" spans="14:15" ht="12.75">
      <c r="N263" s="15"/>
      <c r="O263" s="15"/>
    </row>
    <row r="264" spans="14:15" ht="12.75">
      <c r="N264" s="15"/>
      <c r="O264" s="15"/>
    </row>
    <row r="265" spans="14:15" ht="12.75">
      <c r="N265" s="15"/>
      <c r="O265" s="15"/>
    </row>
    <row r="266" spans="14:15" ht="12.75">
      <c r="N266" s="15"/>
      <c r="O266" s="15"/>
    </row>
    <row r="267" spans="14:15" ht="12.75">
      <c r="N267" s="15"/>
      <c r="O267" s="15"/>
    </row>
    <row r="268" spans="14:15" ht="12.75">
      <c r="N268" s="15"/>
      <c r="O268" s="15"/>
    </row>
    <row r="269" spans="14:15" ht="12.75">
      <c r="N269" s="15"/>
      <c r="O269" s="15"/>
    </row>
    <row r="270" spans="14:15" ht="12.75">
      <c r="N270" s="15"/>
      <c r="O270" s="15"/>
    </row>
    <row r="271" spans="14:15" ht="12.75">
      <c r="N271" s="15"/>
      <c r="O271" s="15"/>
    </row>
    <row r="272" spans="14:15" ht="12.75">
      <c r="N272" s="15"/>
      <c r="O272" s="15"/>
    </row>
    <row r="273" spans="14:15" ht="12.75">
      <c r="N273" s="15"/>
      <c r="O273" s="15"/>
    </row>
    <row r="274" spans="14:15" ht="12.75">
      <c r="N274" s="15"/>
      <c r="O274" s="15"/>
    </row>
    <row r="275" spans="14:15" ht="12.75">
      <c r="N275" s="15"/>
      <c r="O275" s="15"/>
    </row>
    <row r="276" spans="14:15" ht="12.75">
      <c r="N276" s="15"/>
      <c r="O276" s="15"/>
    </row>
    <row r="277" spans="14:15" ht="12.75">
      <c r="N277" s="15"/>
      <c r="O277" s="15"/>
    </row>
    <row r="278" spans="14:15" ht="12.75">
      <c r="N278" s="15"/>
      <c r="O278" s="15"/>
    </row>
    <row r="279" spans="14:15" ht="12.75">
      <c r="N279" s="15"/>
      <c r="O279" s="15"/>
    </row>
    <row r="280" spans="14:15" ht="12.75">
      <c r="N280" s="15"/>
      <c r="O280" s="15"/>
    </row>
    <row r="281" spans="14:15" ht="12.75">
      <c r="N281" s="15"/>
      <c r="O281" s="15"/>
    </row>
    <row r="282" spans="14:15" ht="12.75">
      <c r="N282" s="15"/>
      <c r="O282" s="15"/>
    </row>
    <row r="283" spans="14:15" ht="12.75">
      <c r="N283" s="15"/>
      <c r="O283" s="15"/>
    </row>
    <row r="284" spans="14:15" ht="12.75">
      <c r="N284" s="15"/>
      <c r="O284" s="15"/>
    </row>
    <row r="285" spans="14:15" ht="12.75">
      <c r="N285" s="15"/>
      <c r="O285" s="15"/>
    </row>
    <row r="286" spans="14:15" ht="12.75">
      <c r="N286" s="15"/>
      <c r="O286" s="15"/>
    </row>
    <row r="287" spans="14:15" ht="12.75">
      <c r="N287" s="15"/>
      <c r="O287" s="15"/>
    </row>
    <row r="288" spans="14:15" ht="12.75">
      <c r="N288" s="15"/>
      <c r="O288" s="15"/>
    </row>
    <row r="289" spans="14:15" ht="12.75">
      <c r="N289" s="15"/>
      <c r="O289" s="15"/>
    </row>
    <row r="290" spans="14:15" ht="12.75">
      <c r="N290" s="15"/>
      <c r="O290" s="15"/>
    </row>
    <row r="291" spans="14:15" ht="12.75">
      <c r="N291" s="15"/>
      <c r="O291" s="15"/>
    </row>
    <row r="292" spans="14:15" ht="12.75">
      <c r="N292" s="15"/>
      <c r="O292" s="15"/>
    </row>
    <row r="293" spans="14:15" ht="12.75">
      <c r="N293" s="15"/>
      <c r="O293" s="15"/>
    </row>
    <row r="294" spans="14:15" ht="12.75">
      <c r="N294" s="15"/>
      <c r="O294" s="15"/>
    </row>
    <row r="295" spans="14:15" ht="12.75">
      <c r="N295" s="15"/>
      <c r="O295" s="15"/>
    </row>
    <row r="296" spans="14:15" ht="12.75">
      <c r="N296" s="15"/>
      <c r="O296" s="15"/>
    </row>
    <row r="297" spans="14:15" ht="12.75">
      <c r="N297" s="15"/>
      <c r="O297" s="15"/>
    </row>
    <row r="298" spans="14:15" ht="12.75">
      <c r="N298" s="15"/>
      <c r="O298" s="15"/>
    </row>
    <row r="299" spans="14:15" ht="12.75">
      <c r="N299" s="15"/>
      <c r="O299" s="15"/>
    </row>
    <row r="300" spans="14:15" ht="12.75">
      <c r="N300" s="15"/>
      <c r="O300" s="15"/>
    </row>
    <row r="301" spans="14:15" ht="12.75">
      <c r="N301" s="15"/>
      <c r="O301" s="15"/>
    </row>
    <row r="302" spans="14:15" ht="12.75">
      <c r="N302" s="15"/>
      <c r="O302" s="15"/>
    </row>
    <row r="303" spans="14:15" ht="12.75">
      <c r="N303" s="15"/>
      <c r="O303" s="15"/>
    </row>
    <row r="304" spans="14:15" ht="12.75">
      <c r="N304" s="15"/>
      <c r="O304" s="15"/>
    </row>
    <row r="305" spans="14:15" ht="12.75">
      <c r="N305" s="15"/>
      <c r="O305" s="15"/>
    </row>
    <row r="306" spans="14:15" ht="12.75">
      <c r="N306" s="15"/>
      <c r="O306" s="15"/>
    </row>
    <row r="307" spans="14:15" ht="12.75">
      <c r="N307" s="15"/>
      <c r="O307" s="15"/>
    </row>
    <row r="308" spans="14:15" ht="12.75">
      <c r="N308" s="15"/>
      <c r="O308" s="15"/>
    </row>
    <row r="309" spans="14:15" ht="12.75">
      <c r="N309" s="15"/>
      <c r="O309" s="15"/>
    </row>
    <row r="310" spans="14:15" ht="12.75">
      <c r="N310" s="15"/>
      <c r="O310" s="15"/>
    </row>
    <row r="311" spans="14:15" ht="12.75">
      <c r="N311" s="15"/>
      <c r="O311" s="15"/>
    </row>
    <row r="312" spans="14:15" ht="12.75">
      <c r="N312" s="15"/>
      <c r="O312" s="15"/>
    </row>
    <row r="313" spans="14:15" ht="12.75">
      <c r="N313" s="15"/>
      <c r="O313" s="15"/>
    </row>
    <row r="314" spans="14:15" ht="12.75">
      <c r="N314" s="15"/>
      <c r="O314" s="15"/>
    </row>
    <row r="315" spans="14:15" ht="12.75">
      <c r="N315" s="15"/>
      <c r="O315" s="15"/>
    </row>
    <row r="316" spans="14:15" ht="12.75">
      <c r="N316" s="15"/>
      <c r="O316" s="15"/>
    </row>
    <row r="317" spans="14:15" ht="12.75">
      <c r="N317" s="15"/>
      <c r="O317" s="15"/>
    </row>
    <row r="318" spans="14:15" ht="12.75">
      <c r="N318" s="15"/>
      <c r="O318" s="15"/>
    </row>
    <row r="319" spans="14:15" ht="12.75">
      <c r="N319" s="15"/>
      <c r="O319" s="15"/>
    </row>
    <row r="320" spans="14:15" ht="12.75">
      <c r="N320" s="15"/>
      <c r="O320" s="15"/>
    </row>
    <row r="321" spans="14:15" ht="12.75">
      <c r="N321" s="15"/>
      <c r="O321" s="15"/>
    </row>
    <row r="322" spans="14:15" ht="12.75">
      <c r="N322" s="15"/>
      <c r="O322" s="15"/>
    </row>
    <row r="323" spans="14:15" ht="12.75">
      <c r="N323" s="15"/>
      <c r="O323" s="15"/>
    </row>
    <row r="324" spans="14:15" ht="12.75">
      <c r="N324" s="15"/>
      <c r="O324" s="15"/>
    </row>
    <row r="325" spans="14:15" ht="12.75">
      <c r="N325" s="15"/>
      <c r="O325" s="15"/>
    </row>
    <row r="326" spans="14:15" ht="12.75">
      <c r="N326" s="15"/>
      <c r="O326" s="15"/>
    </row>
    <row r="327" spans="14:15" ht="12.75">
      <c r="N327" s="15"/>
      <c r="O327" s="15"/>
    </row>
    <row r="328" spans="14:15" ht="12.75">
      <c r="N328" s="15"/>
      <c r="O328" s="15"/>
    </row>
    <row r="329" spans="14:15" ht="12.75">
      <c r="N329" s="15"/>
      <c r="O329" s="15"/>
    </row>
    <row r="330" spans="14:15" ht="12.75">
      <c r="N330" s="15"/>
      <c r="O330" s="15"/>
    </row>
    <row r="331" spans="14:15" ht="12.75">
      <c r="N331" s="15"/>
      <c r="O331" s="15"/>
    </row>
    <row r="332" spans="14:15" ht="12.75">
      <c r="N332" s="15"/>
      <c r="O332" s="15"/>
    </row>
    <row r="333" spans="14:15" ht="12.75">
      <c r="N333" s="15"/>
      <c r="O333" s="15"/>
    </row>
    <row r="334" spans="14:15" ht="12.75">
      <c r="N334" s="15"/>
      <c r="O334" s="15"/>
    </row>
    <row r="335" spans="14:15" ht="12.75">
      <c r="N335" s="15"/>
      <c r="O335" s="15"/>
    </row>
    <row r="336" spans="14:15" ht="12.75">
      <c r="N336" s="15"/>
      <c r="O336" s="15"/>
    </row>
    <row r="337" spans="14:15" ht="12.75">
      <c r="N337" s="15"/>
      <c r="O337" s="15"/>
    </row>
    <row r="338" spans="14:15" ht="12.75">
      <c r="N338" s="15"/>
      <c r="O338" s="15"/>
    </row>
    <row r="339" spans="14:15" ht="12.75">
      <c r="N339" s="15"/>
      <c r="O339" s="15"/>
    </row>
    <row r="340" spans="14:15" ht="12.75">
      <c r="N340" s="15"/>
      <c r="O340" s="15"/>
    </row>
    <row r="341" spans="14:15" ht="12.75">
      <c r="N341" s="15"/>
      <c r="O341" s="15"/>
    </row>
    <row r="342" spans="14:15" ht="12.75">
      <c r="N342" s="15"/>
      <c r="O342" s="15"/>
    </row>
    <row r="343" spans="14:15" ht="12.75">
      <c r="N343" s="15"/>
      <c r="O343" s="15"/>
    </row>
    <row r="344" spans="14:15" ht="12.75">
      <c r="N344" s="15"/>
      <c r="O344" s="15"/>
    </row>
    <row r="345" spans="14:15" ht="12.75">
      <c r="N345" s="15"/>
      <c r="O345" s="15"/>
    </row>
    <row r="346" spans="14:15" ht="12.75">
      <c r="N346" s="15"/>
      <c r="O346" s="15"/>
    </row>
    <row r="347" spans="14:15" ht="12.75">
      <c r="N347" s="15"/>
      <c r="O347" s="15"/>
    </row>
    <row r="348" spans="14:15" ht="12.75">
      <c r="N348" s="15"/>
      <c r="O348" s="15"/>
    </row>
    <row r="349" spans="14:15" ht="12.75">
      <c r="N349" s="15"/>
      <c r="O349" s="15"/>
    </row>
    <row r="350" spans="14:15" ht="12.75">
      <c r="N350" s="15"/>
      <c r="O350" s="15"/>
    </row>
    <row r="351" spans="14:15" ht="12.75">
      <c r="N351" s="15"/>
      <c r="O351" s="15"/>
    </row>
    <row r="352" spans="14:15" ht="12.75">
      <c r="N352" s="15"/>
      <c r="O352" s="15"/>
    </row>
    <row r="353" spans="14:15" ht="12.75">
      <c r="N353" s="15"/>
      <c r="O353" s="15"/>
    </row>
    <row r="354" spans="14:15" ht="12.75">
      <c r="N354" s="15"/>
      <c r="O354" s="15"/>
    </row>
    <row r="355" spans="14:15" ht="12.75">
      <c r="N355" s="15"/>
      <c r="O355" s="15"/>
    </row>
    <row r="356" spans="14:15" ht="12.75">
      <c r="N356" s="15"/>
      <c r="O356" s="15"/>
    </row>
    <row r="357" spans="14:15" ht="12.75">
      <c r="N357" s="15"/>
      <c r="O357" s="15"/>
    </row>
    <row r="358" spans="14:15" ht="12.75">
      <c r="N358" s="15"/>
      <c r="O358" s="15"/>
    </row>
    <row r="359" spans="14:15" ht="12.75">
      <c r="N359" s="15"/>
      <c r="O359" s="15"/>
    </row>
    <row r="360" spans="14:15" ht="12.75">
      <c r="N360" s="15"/>
      <c r="O360" s="15"/>
    </row>
    <row r="361" spans="14:15" ht="12.75">
      <c r="N361" s="15"/>
      <c r="O361" s="15"/>
    </row>
    <row r="362" spans="14:15" ht="12.75">
      <c r="N362" s="15"/>
      <c r="O362" s="15"/>
    </row>
    <row r="363" spans="14:15" ht="12.75">
      <c r="N363" s="15"/>
      <c r="O363" s="15"/>
    </row>
    <row r="364" spans="14:15" ht="12.75">
      <c r="N364" s="15"/>
      <c r="O364" s="15"/>
    </row>
    <row r="365" spans="14:15" ht="12.75">
      <c r="N365" s="15"/>
      <c r="O365" s="15"/>
    </row>
    <row r="366" spans="14:15" ht="12.75">
      <c r="N366" s="15"/>
      <c r="O366" s="15"/>
    </row>
    <row r="367" spans="14:15" ht="12.75">
      <c r="N367" s="15"/>
      <c r="O367" s="15"/>
    </row>
    <row r="368" spans="14:15" ht="12.75">
      <c r="N368" s="15"/>
      <c r="O368" s="15"/>
    </row>
    <row r="369" spans="14:15" ht="12.75">
      <c r="N369" s="15"/>
      <c r="O369" s="15"/>
    </row>
    <row r="370" spans="14:15" ht="12.75">
      <c r="N370" s="15"/>
      <c r="O370" s="15"/>
    </row>
    <row r="371" spans="14:15" ht="12.75">
      <c r="N371" s="15"/>
      <c r="O371" s="15"/>
    </row>
    <row r="372" spans="14:15" ht="12.75">
      <c r="N372" s="15"/>
      <c r="O372" s="15"/>
    </row>
    <row r="373" spans="14:15" ht="12.75">
      <c r="N373" s="15"/>
      <c r="O373" s="15"/>
    </row>
    <row r="374" spans="14:15" ht="12.75">
      <c r="N374" s="15"/>
      <c r="O374" s="15"/>
    </row>
    <row r="375" spans="14:15" ht="12.75">
      <c r="N375" s="15"/>
      <c r="O375" s="15"/>
    </row>
    <row r="376" spans="14:15" ht="12.75">
      <c r="N376" s="15"/>
      <c r="O376" s="15"/>
    </row>
    <row r="377" spans="14:15" ht="12.75">
      <c r="N377" s="15"/>
      <c r="O377" s="15"/>
    </row>
    <row r="378" spans="14:15" ht="12.75">
      <c r="N378" s="15"/>
      <c r="O378" s="15"/>
    </row>
    <row r="379" spans="14:15" ht="12.75">
      <c r="N379" s="15"/>
      <c r="O379" s="15"/>
    </row>
    <row r="380" spans="14:15" ht="12.75">
      <c r="N380" s="15"/>
      <c r="O380" s="15"/>
    </row>
    <row r="381" spans="14:15" ht="12.75">
      <c r="N381" s="15"/>
      <c r="O381" s="15"/>
    </row>
    <row r="382" spans="14:15" ht="12.75">
      <c r="N382" s="15"/>
      <c r="O382" s="15"/>
    </row>
    <row r="383" spans="14:15" ht="12.75">
      <c r="N383" s="15"/>
      <c r="O383" s="15"/>
    </row>
    <row r="384" spans="14:15" ht="12.75">
      <c r="N384" s="15"/>
      <c r="O384" s="15"/>
    </row>
    <row r="385" spans="14:15" ht="12.75">
      <c r="N385" s="15"/>
      <c r="O385" s="15"/>
    </row>
    <row r="386" spans="14:15" ht="12.75">
      <c r="N386" s="15"/>
      <c r="O386" s="15"/>
    </row>
    <row r="387" spans="14:15" ht="12.75">
      <c r="N387" s="15"/>
      <c r="O387" s="15"/>
    </row>
    <row r="388" spans="14:15" ht="12.75">
      <c r="N388" s="15"/>
      <c r="O388" s="15"/>
    </row>
    <row r="389" spans="14:15" ht="12.75">
      <c r="N389" s="15"/>
      <c r="O389" s="15"/>
    </row>
    <row r="390" spans="14:15" ht="12.75">
      <c r="N390" s="15"/>
      <c r="O390" s="15"/>
    </row>
    <row r="391" spans="14:15" ht="12.75">
      <c r="N391" s="15"/>
      <c r="O391" s="15"/>
    </row>
    <row r="392" spans="14:15" ht="12.75">
      <c r="N392" s="15"/>
      <c r="O392" s="15"/>
    </row>
    <row r="393" spans="14:15" ht="12.75">
      <c r="N393" s="15"/>
      <c r="O393" s="15"/>
    </row>
    <row r="394" spans="14:15" ht="12.75">
      <c r="N394" s="15"/>
      <c r="O394" s="15"/>
    </row>
    <row r="395" spans="14:15" ht="12.75">
      <c r="N395" s="15"/>
      <c r="O395" s="15"/>
    </row>
    <row r="396" spans="14:15" ht="12.75">
      <c r="N396" s="15"/>
      <c r="O396" s="15"/>
    </row>
    <row r="397" spans="14:15" ht="12.75">
      <c r="N397" s="15"/>
      <c r="O397" s="15"/>
    </row>
    <row r="398" spans="14:15" ht="12.75">
      <c r="N398" s="15"/>
      <c r="O398" s="15"/>
    </row>
    <row r="399" spans="14:15" ht="12.75">
      <c r="N399" s="15"/>
      <c r="O399" s="15"/>
    </row>
    <row r="400" spans="14:15" ht="12.75">
      <c r="N400" s="15"/>
      <c r="O400" s="15"/>
    </row>
    <row r="401" spans="14:15" ht="12.75">
      <c r="N401" s="15"/>
      <c r="O401" s="15"/>
    </row>
    <row r="402" spans="14:15" ht="12.75">
      <c r="N402" s="15"/>
      <c r="O402" s="15"/>
    </row>
    <row r="403" spans="14:15" ht="12.75">
      <c r="N403" s="15"/>
      <c r="O403" s="15"/>
    </row>
    <row r="404" spans="14:15" ht="12.75">
      <c r="N404" s="15"/>
      <c r="O404" s="15"/>
    </row>
    <row r="405" spans="14:15" ht="12.75">
      <c r="N405" s="15"/>
      <c r="O405" s="15"/>
    </row>
    <row r="406" spans="14:15" ht="12.75">
      <c r="N406" s="15"/>
      <c r="O406" s="15"/>
    </row>
    <row r="407" spans="14:15" ht="12.75">
      <c r="N407" s="15"/>
      <c r="O407" s="15"/>
    </row>
    <row r="408" spans="14:15" ht="12.75">
      <c r="N408" s="15"/>
      <c r="O408" s="15"/>
    </row>
    <row r="409" spans="14:15" ht="12.75">
      <c r="N409" s="15"/>
      <c r="O409" s="15"/>
    </row>
    <row r="410" spans="14:15" ht="12.75">
      <c r="N410" s="15"/>
      <c r="O410" s="15"/>
    </row>
    <row r="411" spans="14:15" ht="12.75">
      <c r="N411" s="15"/>
      <c r="O411" s="15"/>
    </row>
    <row r="412" spans="14:15" ht="12.75">
      <c r="N412" s="15"/>
      <c r="O412" s="15"/>
    </row>
    <row r="413" spans="14:15" ht="12.75">
      <c r="N413" s="15"/>
      <c r="O413" s="15"/>
    </row>
    <row r="414" spans="14:15" ht="12.75">
      <c r="N414" s="15"/>
      <c r="O414" s="15"/>
    </row>
    <row r="415" spans="14:15" ht="12.75">
      <c r="N415" s="15"/>
      <c r="O415" s="15"/>
    </row>
    <row r="416" spans="14:15" ht="12.75">
      <c r="N416" s="15"/>
      <c r="O416" s="15"/>
    </row>
    <row r="417" spans="14:15" ht="12.75">
      <c r="N417" s="15"/>
      <c r="O417" s="15"/>
    </row>
    <row r="418" spans="14:15" ht="12.75">
      <c r="N418" s="15"/>
      <c r="O418" s="15"/>
    </row>
    <row r="419" spans="14:15" ht="12.75">
      <c r="N419" s="15"/>
      <c r="O419" s="15"/>
    </row>
    <row r="420" spans="14:15" ht="12.75">
      <c r="N420" s="15"/>
      <c r="O420" s="15"/>
    </row>
    <row r="421" spans="14:15" ht="12.75">
      <c r="N421" s="15"/>
      <c r="O421" s="15"/>
    </row>
    <row r="422" spans="14:15" ht="12.75">
      <c r="N422" s="15"/>
      <c r="O422" s="15"/>
    </row>
    <row r="423" spans="14:15" ht="12.75">
      <c r="N423" s="15"/>
      <c r="O423" s="15"/>
    </row>
    <row r="424" spans="14:15" ht="12.75">
      <c r="N424" s="15"/>
      <c r="O424" s="15"/>
    </row>
    <row r="425" spans="14:15" ht="12.75">
      <c r="N425" s="15"/>
      <c r="O425" s="15"/>
    </row>
    <row r="426" spans="14:15" ht="12.75">
      <c r="N426" s="15"/>
      <c r="O426" s="15"/>
    </row>
    <row r="427" spans="14:15" ht="12.75">
      <c r="N427" s="15"/>
      <c r="O427" s="15"/>
    </row>
    <row r="428" spans="14:15" ht="12.75">
      <c r="N428" s="15"/>
      <c r="O428" s="15"/>
    </row>
    <row r="429" spans="14:15" ht="12.75">
      <c r="N429" s="15"/>
      <c r="O429" s="15"/>
    </row>
    <row r="430" spans="14:15" ht="12.75">
      <c r="N430" s="15"/>
      <c r="O430" s="15"/>
    </row>
    <row r="431" spans="14:15" ht="12.75">
      <c r="N431" s="15"/>
      <c r="O431" s="15"/>
    </row>
    <row r="432" spans="14:15" ht="12.75">
      <c r="N432" s="15"/>
      <c r="O432" s="15"/>
    </row>
    <row r="433" spans="14:15" ht="12.75">
      <c r="N433" s="15"/>
      <c r="O433" s="15"/>
    </row>
    <row r="434" spans="14:15" ht="12.75">
      <c r="N434" s="15"/>
      <c r="O434" s="15"/>
    </row>
    <row r="435" spans="14:15" ht="12.75">
      <c r="N435" s="15"/>
      <c r="O435" s="15"/>
    </row>
    <row r="436" spans="14:15" ht="12.75">
      <c r="N436" s="15"/>
      <c r="O436" s="15"/>
    </row>
    <row r="437" spans="14:15" ht="12.75">
      <c r="N437" s="15"/>
      <c r="O437" s="15"/>
    </row>
    <row r="438" spans="14:15" ht="12.75">
      <c r="N438" s="15"/>
      <c r="O438" s="15"/>
    </row>
    <row r="439" spans="14:15" ht="12.75">
      <c r="N439" s="15"/>
      <c r="O439" s="15"/>
    </row>
    <row r="440" spans="14:15" ht="12.75">
      <c r="N440" s="15"/>
      <c r="O440" s="15"/>
    </row>
    <row r="441" spans="14:15" ht="12.75">
      <c r="N441" s="15"/>
      <c r="O441" s="15"/>
    </row>
    <row r="442" spans="14:15" ht="12.75">
      <c r="N442" s="15"/>
      <c r="O442" s="15"/>
    </row>
    <row r="443" spans="14:15" ht="12.75">
      <c r="N443" s="15"/>
      <c r="O443" s="15"/>
    </row>
    <row r="444" spans="14:15" ht="12.75">
      <c r="N444" s="15"/>
      <c r="O444" s="15"/>
    </row>
    <row r="445" spans="14:15" ht="12.75">
      <c r="N445" s="15"/>
      <c r="O445" s="15"/>
    </row>
    <row r="446" spans="14:15" ht="12.75">
      <c r="N446" s="15"/>
      <c r="O446" s="15"/>
    </row>
    <row r="447" spans="14:15" ht="12.75">
      <c r="N447" s="15"/>
      <c r="O447" s="15"/>
    </row>
    <row r="448" spans="14:15" ht="12.75">
      <c r="N448" s="15"/>
      <c r="O448" s="15"/>
    </row>
    <row r="449" spans="14:15" ht="12.75">
      <c r="N449" s="15"/>
      <c r="O449" s="15"/>
    </row>
    <row r="450" spans="14:15" ht="12.75">
      <c r="N450" s="15"/>
      <c r="O450" s="15"/>
    </row>
    <row r="451" spans="14:15" ht="12.75">
      <c r="N451" s="15"/>
      <c r="O451" s="15"/>
    </row>
    <row r="452" spans="14:15" ht="12.75">
      <c r="N452" s="15"/>
      <c r="O452" s="15"/>
    </row>
    <row r="453" spans="14:15" ht="12.75">
      <c r="N453" s="15"/>
      <c r="O453" s="15"/>
    </row>
    <row r="454" spans="14:15" ht="12.75">
      <c r="N454" s="15"/>
      <c r="O454" s="15"/>
    </row>
    <row r="455" spans="14:15" ht="12.75">
      <c r="N455" s="15"/>
      <c r="O455" s="15"/>
    </row>
    <row r="456" spans="14:15" ht="12.75">
      <c r="N456" s="15"/>
      <c r="O456" s="15"/>
    </row>
    <row r="457" spans="14:15" ht="12.75">
      <c r="N457" s="15"/>
      <c r="O457" s="15"/>
    </row>
    <row r="458" spans="14:15" ht="12.75">
      <c r="N458" s="15"/>
      <c r="O458" s="15"/>
    </row>
    <row r="459" spans="14:15" ht="12.75">
      <c r="N459" s="15"/>
      <c r="O459" s="15"/>
    </row>
    <row r="460" spans="14:15" ht="12.75">
      <c r="N460" s="15"/>
      <c r="O460" s="15"/>
    </row>
    <row r="461" spans="14:15" ht="12.75">
      <c r="N461" s="15"/>
      <c r="O461" s="15"/>
    </row>
    <row r="462" spans="14:15" ht="12.75">
      <c r="N462" s="15"/>
      <c r="O462" s="15"/>
    </row>
    <row r="463" spans="14:15" ht="12.75">
      <c r="N463" s="15"/>
      <c r="O463" s="15"/>
    </row>
    <row r="464" spans="14:15" ht="12.75">
      <c r="N464" s="15"/>
      <c r="O464" s="15"/>
    </row>
    <row r="465" spans="14:15" ht="12.75">
      <c r="N465" s="15"/>
      <c r="O465" s="15"/>
    </row>
    <row r="466" spans="14:15" ht="12.75">
      <c r="N466" s="15"/>
      <c r="O466" s="15"/>
    </row>
    <row r="467" spans="14:15" ht="12.75">
      <c r="N467" s="15"/>
      <c r="O467" s="15"/>
    </row>
    <row r="468" spans="14:15" ht="12.75">
      <c r="N468" s="15"/>
      <c r="O468" s="15"/>
    </row>
    <row r="469" spans="14:15" ht="12.75">
      <c r="N469" s="15"/>
      <c r="O469" s="15"/>
    </row>
    <row r="470" spans="14:15" ht="12.75">
      <c r="N470" s="15"/>
      <c r="O470" s="15"/>
    </row>
    <row r="471" spans="14:15" ht="12.75">
      <c r="N471" s="15"/>
      <c r="O471" s="15"/>
    </row>
    <row r="472" spans="14:15" ht="12.75">
      <c r="N472" s="15"/>
      <c r="O472" s="15"/>
    </row>
    <row r="473" spans="14:15" ht="12.75">
      <c r="N473" s="15"/>
      <c r="O473" s="15"/>
    </row>
    <row r="474" spans="14:15" ht="12.75">
      <c r="N474" s="15"/>
      <c r="O474" s="15"/>
    </row>
    <row r="475" spans="14:15" ht="12.75">
      <c r="N475" s="15"/>
      <c r="O475" s="15"/>
    </row>
    <row r="476" spans="14:15" ht="12.75">
      <c r="N476" s="15"/>
      <c r="O476" s="15"/>
    </row>
    <row r="477" spans="14:15" ht="12.75">
      <c r="N477" s="15"/>
      <c r="O477" s="15"/>
    </row>
    <row r="478" spans="14:15" ht="12.75">
      <c r="N478" s="15"/>
      <c r="O478" s="15"/>
    </row>
    <row r="479" spans="14:15" ht="12.75">
      <c r="N479" s="15"/>
      <c r="O479" s="15"/>
    </row>
    <row r="480" spans="14:15" ht="12.75">
      <c r="N480" s="15"/>
      <c r="O480" s="15"/>
    </row>
    <row r="481" spans="14:15" ht="12.75">
      <c r="N481" s="15"/>
      <c r="O481" s="15"/>
    </row>
    <row r="482" spans="14:15" ht="12.75">
      <c r="N482" s="15"/>
      <c r="O482" s="15"/>
    </row>
    <row r="483" spans="14:15" ht="12.75">
      <c r="N483" s="15"/>
      <c r="O483" s="15"/>
    </row>
    <row r="484" spans="14:15" ht="12.75">
      <c r="N484" s="15"/>
      <c r="O484" s="15"/>
    </row>
    <row r="485" spans="14:15" ht="12.75">
      <c r="N485" s="15"/>
      <c r="O485" s="15"/>
    </row>
    <row r="486" spans="14:15" ht="12.75">
      <c r="N486" s="15"/>
      <c r="O486" s="15"/>
    </row>
    <row r="487" spans="14:15" ht="12.75">
      <c r="N487" s="15"/>
      <c r="O487" s="15"/>
    </row>
    <row r="488" spans="14:15" ht="12.75">
      <c r="N488" s="15"/>
      <c r="O488" s="15"/>
    </row>
    <row r="489" spans="14:15" ht="12.75">
      <c r="N489" s="15"/>
      <c r="O489" s="15"/>
    </row>
    <row r="490" spans="14:15" ht="12.75">
      <c r="N490" s="15"/>
      <c r="O490" s="15"/>
    </row>
    <row r="491" spans="14:15" ht="12.75">
      <c r="N491" s="15"/>
      <c r="O491" s="15"/>
    </row>
    <row r="492" spans="14:15" ht="12.75">
      <c r="N492" s="15"/>
      <c r="O492" s="15"/>
    </row>
    <row r="493" spans="14:15" ht="12.75">
      <c r="N493" s="15"/>
      <c r="O493" s="15"/>
    </row>
    <row r="494" spans="14:15" ht="12.75">
      <c r="N494" s="15"/>
      <c r="O494" s="15"/>
    </row>
    <row r="495" spans="14:15" ht="12.75">
      <c r="N495" s="15"/>
      <c r="O495" s="15"/>
    </row>
    <row r="496" spans="14:15" ht="12.75">
      <c r="N496" s="15"/>
      <c r="O496" s="15"/>
    </row>
    <row r="497" spans="14:15" ht="12.75">
      <c r="N497" s="15"/>
      <c r="O497" s="15"/>
    </row>
    <row r="498" spans="14:15" ht="12.75">
      <c r="N498" s="15"/>
      <c r="O498" s="15"/>
    </row>
    <row r="499" spans="14:15" ht="12.75">
      <c r="N499" s="15"/>
      <c r="O499" s="15"/>
    </row>
    <row r="500" spans="14:15" ht="12.75">
      <c r="N500" s="15"/>
      <c r="O500" s="15"/>
    </row>
    <row r="501" spans="14:15" ht="12.75">
      <c r="N501" s="15"/>
      <c r="O501" s="15"/>
    </row>
    <row r="502" spans="14:15" ht="12.75">
      <c r="N502" s="15"/>
      <c r="O502" s="15"/>
    </row>
    <row r="503" spans="14:15" ht="12.75">
      <c r="N503" s="15"/>
      <c r="O503" s="15"/>
    </row>
    <row r="504" spans="14:15" ht="12.75">
      <c r="N504" s="15"/>
      <c r="O504" s="15"/>
    </row>
    <row r="505" spans="14:15" ht="12.75">
      <c r="N505" s="15"/>
      <c r="O505" s="15"/>
    </row>
    <row r="506" spans="14:15" ht="12.75">
      <c r="N506" s="15"/>
      <c r="O506" s="15"/>
    </row>
    <row r="507" spans="14:15" ht="12.75">
      <c r="N507" s="15"/>
      <c r="O507" s="15"/>
    </row>
    <row r="508" spans="14:15" ht="12.75">
      <c r="N508" s="15"/>
      <c r="O508" s="15"/>
    </row>
    <row r="509" spans="14:15" ht="12.75">
      <c r="N509" s="15"/>
      <c r="O509" s="15"/>
    </row>
    <row r="510" spans="14:15" ht="12.75">
      <c r="N510" s="15"/>
      <c r="O510" s="15"/>
    </row>
    <row r="511" spans="14:15" ht="12.75">
      <c r="N511" s="15"/>
      <c r="O511" s="15"/>
    </row>
    <row r="512" spans="14:15" ht="12.75">
      <c r="N512" s="15"/>
      <c r="O512" s="15"/>
    </row>
    <row r="513" spans="14:15" ht="12.75">
      <c r="N513" s="15"/>
      <c r="O513" s="15"/>
    </row>
    <row r="514" spans="14:15" ht="12.75">
      <c r="N514" s="15"/>
      <c r="O514" s="15"/>
    </row>
    <row r="515" spans="14:15" ht="12.75">
      <c r="N515" s="15"/>
      <c r="O515" s="15"/>
    </row>
    <row r="516" spans="14:15" ht="12.75">
      <c r="N516" s="15"/>
      <c r="O516" s="15"/>
    </row>
    <row r="517" spans="14:15" ht="12.75">
      <c r="N517" s="15"/>
      <c r="O517" s="15"/>
    </row>
    <row r="518" spans="14:15" ht="12.75">
      <c r="N518" s="15"/>
      <c r="O518" s="15"/>
    </row>
    <row r="519" spans="14:15" ht="12.75">
      <c r="N519" s="15"/>
      <c r="O519" s="15"/>
    </row>
    <row r="520" spans="14:15" ht="12.75">
      <c r="N520" s="15"/>
      <c r="O520" s="15"/>
    </row>
    <row r="521" spans="14:15" ht="12.75">
      <c r="N521" s="15"/>
      <c r="O521" s="15"/>
    </row>
    <row r="522" spans="14:15" ht="12.75">
      <c r="N522" s="15"/>
      <c r="O522" s="15"/>
    </row>
    <row r="523" spans="14:15" ht="12.75">
      <c r="N523" s="15"/>
      <c r="O523" s="15"/>
    </row>
    <row r="524" spans="14:15" ht="12.75">
      <c r="N524" s="15"/>
      <c r="O524" s="15"/>
    </row>
    <row r="525" spans="14:15" ht="12.75">
      <c r="N525" s="15"/>
      <c r="O525" s="15"/>
    </row>
    <row r="526" spans="14:15" ht="12.75">
      <c r="N526" s="15"/>
      <c r="O526" s="15"/>
    </row>
    <row r="527" spans="14:15" ht="12.75">
      <c r="N527" s="15"/>
      <c r="O527" s="15"/>
    </row>
    <row r="528" spans="14:15" ht="12.75">
      <c r="N528" s="15"/>
      <c r="O528" s="15"/>
    </row>
    <row r="529" spans="14:15" ht="12.75">
      <c r="N529" s="15"/>
      <c r="O529" s="15"/>
    </row>
    <row r="530" spans="14:15" ht="12.75">
      <c r="N530" s="15"/>
      <c r="O530" s="15"/>
    </row>
    <row r="531" spans="14:15" ht="12.75">
      <c r="N531" s="15"/>
      <c r="O531" s="15"/>
    </row>
    <row r="532" spans="14:15" ht="12.75">
      <c r="N532" s="15"/>
      <c r="O532" s="15"/>
    </row>
    <row r="533" spans="14:15" ht="12.75">
      <c r="N533" s="15"/>
      <c r="O533" s="15"/>
    </row>
    <row r="534" spans="14:15" ht="12.75">
      <c r="N534" s="15"/>
      <c r="O534" s="15"/>
    </row>
    <row r="535" spans="14:15" ht="12.75">
      <c r="N535" s="15"/>
      <c r="O535" s="15"/>
    </row>
    <row r="536" spans="14:15" ht="12.75">
      <c r="N536" s="15"/>
      <c r="O536" s="15"/>
    </row>
    <row r="537" spans="14:15" ht="12.75">
      <c r="N537" s="15"/>
      <c r="O537" s="15"/>
    </row>
    <row r="538" spans="14:15" ht="12.75">
      <c r="N538" s="15"/>
      <c r="O538" s="15"/>
    </row>
    <row r="539" spans="14:15" ht="12.75">
      <c r="N539" s="15"/>
      <c r="O539" s="15"/>
    </row>
    <row r="540" spans="14:15" ht="12.75">
      <c r="N540" s="15"/>
      <c r="O540" s="15"/>
    </row>
    <row r="541" spans="14:15" ht="12.75">
      <c r="N541" s="15"/>
      <c r="O541" s="15"/>
    </row>
    <row r="542" spans="14:15" ht="12.75">
      <c r="N542" s="15"/>
      <c r="O542" s="15"/>
    </row>
    <row r="543" spans="14:15" ht="12.75">
      <c r="N543" s="15"/>
      <c r="O543" s="15"/>
    </row>
    <row r="544" spans="14:15" ht="12.75">
      <c r="N544" s="15"/>
      <c r="O544" s="15"/>
    </row>
    <row r="545" spans="14:15" ht="12.75">
      <c r="N545" s="15"/>
      <c r="O545" s="15"/>
    </row>
    <row r="546" spans="14:15" ht="12.75">
      <c r="N546" s="15"/>
      <c r="O546" s="15"/>
    </row>
    <row r="547" spans="14:15" ht="12.75">
      <c r="N547" s="15"/>
      <c r="O547" s="15"/>
    </row>
    <row r="548" spans="14:15" ht="12.75">
      <c r="N548" s="15"/>
      <c r="O548" s="15"/>
    </row>
    <row r="549" spans="14:15" ht="12.75">
      <c r="N549" s="15"/>
      <c r="O549" s="15"/>
    </row>
    <row r="550" spans="14:15" ht="12.75">
      <c r="N550" s="15"/>
      <c r="O550" s="15"/>
    </row>
    <row r="551" spans="14:15" ht="12.75">
      <c r="N551" s="15"/>
      <c r="O551" s="15"/>
    </row>
    <row r="552" spans="14:15" ht="12.75">
      <c r="N552" s="15"/>
      <c r="O552" s="15"/>
    </row>
    <row r="553" spans="14:15" ht="12.75">
      <c r="N553" s="15"/>
      <c r="O553" s="15"/>
    </row>
    <row r="554" spans="14:15" ht="12.75">
      <c r="N554" s="15"/>
      <c r="O554" s="15"/>
    </row>
    <row r="555" spans="14:15" ht="12.75">
      <c r="N555" s="15"/>
      <c r="O555" s="15"/>
    </row>
    <row r="556" spans="14:15" ht="12.75">
      <c r="N556" s="15"/>
      <c r="O556" s="15"/>
    </row>
    <row r="557" spans="14:15" ht="12.75">
      <c r="N557" s="15"/>
      <c r="O557" s="15"/>
    </row>
    <row r="558" spans="14:15" ht="12.75">
      <c r="N558" s="15"/>
      <c r="O558" s="15"/>
    </row>
    <row r="559" spans="14:15" ht="12.75">
      <c r="N559" s="15"/>
      <c r="O559" s="15"/>
    </row>
    <row r="560" spans="14:15" ht="12.75">
      <c r="N560" s="15"/>
      <c r="O560" s="15"/>
    </row>
    <row r="561" spans="14:15" ht="12.75">
      <c r="N561" s="15"/>
      <c r="O561" s="15"/>
    </row>
    <row r="562" spans="14:15" ht="12.75">
      <c r="N562" s="15"/>
      <c r="O562" s="15"/>
    </row>
    <row r="563" spans="14:15" ht="12.75">
      <c r="N563" s="15"/>
      <c r="O563" s="15"/>
    </row>
    <row r="564" spans="14:15" ht="12.75">
      <c r="N564" s="15"/>
      <c r="O564" s="15"/>
    </row>
    <row r="565" spans="14:15" ht="12.75">
      <c r="N565" s="15"/>
      <c r="O565" s="15"/>
    </row>
    <row r="566" spans="14:15" ht="12.75">
      <c r="N566" s="15"/>
      <c r="O566" s="15"/>
    </row>
    <row r="567" spans="14:15" ht="12.75">
      <c r="N567" s="15"/>
      <c r="O567" s="15"/>
    </row>
    <row r="568" spans="14:15" ht="12.75">
      <c r="N568" s="15"/>
      <c r="O568" s="15"/>
    </row>
    <row r="569" spans="14:15" ht="12.75">
      <c r="N569" s="15"/>
      <c r="O569" s="15"/>
    </row>
    <row r="570" spans="14:15" ht="12.75">
      <c r="N570" s="15"/>
      <c r="O570" s="15"/>
    </row>
    <row r="571" spans="14:15" ht="12.75">
      <c r="N571" s="15"/>
      <c r="O571" s="15"/>
    </row>
    <row r="572" spans="14:15" ht="12.75">
      <c r="N572" s="15"/>
      <c r="O572" s="15"/>
    </row>
    <row r="573" spans="14:15" ht="12.75">
      <c r="N573" s="15"/>
      <c r="O573" s="15"/>
    </row>
    <row r="574" spans="14:15" ht="12.75">
      <c r="N574" s="15"/>
      <c r="O574" s="15"/>
    </row>
    <row r="575" spans="14:15" ht="12.75">
      <c r="N575" s="15"/>
      <c r="O575" s="15"/>
    </row>
    <row r="576" spans="14:15" ht="12.75">
      <c r="N576" s="15"/>
      <c r="O576" s="15"/>
    </row>
    <row r="577" spans="14:15" ht="12.75">
      <c r="N577" s="15"/>
      <c r="O577" s="15"/>
    </row>
    <row r="578" spans="14:15" ht="12.75">
      <c r="N578" s="15"/>
      <c r="O578" s="15"/>
    </row>
    <row r="579" spans="14:15" ht="12.75">
      <c r="N579" s="15"/>
      <c r="O579" s="15"/>
    </row>
    <row r="580" spans="14:15" ht="12.75">
      <c r="N580" s="15"/>
      <c r="O580" s="15"/>
    </row>
    <row r="581" spans="14:15" ht="12.75">
      <c r="N581" s="15"/>
      <c r="O581" s="15"/>
    </row>
    <row r="582" spans="14:15" ht="12.75">
      <c r="N582" s="15"/>
      <c r="O582" s="15"/>
    </row>
    <row r="583" spans="14:15" ht="12.75">
      <c r="N583" s="15"/>
      <c r="O583" s="15"/>
    </row>
    <row r="584" spans="14:15" ht="12.75">
      <c r="N584" s="15"/>
      <c r="O584" s="15"/>
    </row>
    <row r="585" spans="14:15" ht="12.75">
      <c r="N585" s="15"/>
      <c r="O585" s="15"/>
    </row>
    <row r="586" spans="14:15" ht="12.75">
      <c r="N586" s="15"/>
      <c r="O586" s="15"/>
    </row>
    <row r="587" spans="14:15" ht="12.75">
      <c r="N587" s="15"/>
      <c r="O587" s="15"/>
    </row>
    <row r="588" spans="14:15" ht="12.75">
      <c r="N588" s="15"/>
      <c r="O588" s="15"/>
    </row>
    <row r="589" spans="14:15" ht="12.75">
      <c r="N589" s="15"/>
      <c r="O589" s="15"/>
    </row>
    <row r="590" spans="14:15" ht="12.75">
      <c r="N590" s="15"/>
      <c r="O590" s="15"/>
    </row>
    <row r="591" spans="14:15" ht="12.75">
      <c r="N591" s="15"/>
      <c r="O591" s="15"/>
    </row>
    <row r="592" spans="14:15" ht="12.75">
      <c r="N592" s="15"/>
      <c r="O592" s="15"/>
    </row>
    <row r="593" spans="14:15" ht="12.75">
      <c r="N593" s="15"/>
      <c r="O593" s="15"/>
    </row>
    <row r="594" spans="14:15" ht="12.75">
      <c r="N594" s="15"/>
      <c r="O594" s="15"/>
    </row>
    <row r="595" spans="14:15" ht="12.75">
      <c r="N595" s="15"/>
      <c r="O595" s="15"/>
    </row>
    <row r="596" spans="14:15" ht="12.75">
      <c r="N596" s="15"/>
      <c r="O596" s="15"/>
    </row>
    <row r="597" spans="14:15" ht="12.75">
      <c r="N597" s="15"/>
      <c r="O597" s="15"/>
    </row>
    <row r="598" spans="14:15" ht="12.75">
      <c r="N598" s="15"/>
      <c r="O598" s="15"/>
    </row>
    <row r="599" spans="14:15" ht="12.75">
      <c r="N599" s="15"/>
      <c r="O599" s="15"/>
    </row>
    <row r="600" spans="14:15" ht="12.75">
      <c r="N600" s="15"/>
      <c r="O600" s="15"/>
    </row>
    <row r="601" spans="14:15" ht="12.75">
      <c r="N601" s="15"/>
      <c r="O601" s="15"/>
    </row>
    <row r="602" spans="14:15" ht="12.75">
      <c r="N602" s="15"/>
      <c r="O602" s="15"/>
    </row>
    <row r="603" spans="14:15" ht="12.75">
      <c r="N603" s="15"/>
      <c r="O603" s="15"/>
    </row>
    <row r="604" spans="14:15" ht="12.75">
      <c r="N604" s="15"/>
      <c r="O604" s="15"/>
    </row>
    <row r="605" spans="14:15" ht="12.75">
      <c r="N605" s="15"/>
      <c r="O605" s="15"/>
    </row>
    <row r="606" spans="14:15" ht="12.75">
      <c r="N606" s="15"/>
      <c r="O606" s="15"/>
    </row>
    <row r="607" spans="14:15" ht="12.75">
      <c r="N607" s="15"/>
      <c r="O607" s="15"/>
    </row>
    <row r="608" spans="14:15" ht="12.75">
      <c r="N608" s="15"/>
      <c r="O608" s="15"/>
    </row>
    <row r="609" spans="14:15" ht="12.75">
      <c r="N609" s="15"/>
      <c r="O609" s="15"/>
    </row>
    <row r="610" spans="14:15" ht="12.75">
      <c r="N610" s="15"/>
      <c r="O610" s="15"/>
    </row>
    <row r="611" spans="14:15" ht="12.75">
      <c r="N611" s="15"/>
      <c r="O611" s="15"/>
    </row>
    <row r="612" spans="14:15" ht="12.75">
      <c r="N612" s="15"/>
      <c r="O612" s="15"/>
    </row>
    <row r="613" spans="14:15" ht="12.75">
      <c r="N613" s="15"/>
      <c r="O613" s="15"/>
    </row>
    <row r="614" spans="14:15" ht="12.75">
      <c r="N614" s="15"/>
      <c r="O614" s="15"/>
    </row>
    <row r="615" spans="14:15" ht="12.75">
      <c r="N615" s="15"/>
      <c r="O615" s="15"/>
    </row>
    <row r="616" spans="14:15" ht="12.75">
      <c r="N616" s="15"/>
      <c r="O616" s="15"/>
    </row>
    <row r="617" spans="14:15" ht="12.75">
      <c r="N617" s="15"/>
      <c r="O617" s="15"/>
    </row>
    <row r="618" spans="14:15" ht="12.75">
      <c r="N618" s="15"/>
      <c r="O618" s="15"/>
    </row>
    <row r="619" spans="14:15" ht="12.75">
      <c r="N619" s="15"/>
      <c r="O619" s="15"/>
    </row>
    <row r="620" spans="14:15" ht="12.75">
      <c r="N620" s="15"/>
      <c r="O620" s="15"/>
    </row>
    <row r="621" spans="14:15" ht="12.75">
      <c r="N621" s="15"/>
      <c r="O621" s="15"/>
    </row>
    <row r="622" spans="14:15" ht="12.75">
      <c r="N622" s="15"/>
      <c r="O622" s="15"/>
    </row>
    <row r="623" spans="14:15" ht="12.75">
      <c r="N623" s="15"/>
      <c r="O623" s="15"/>
    </row>
    <row r="624" spans="14:15" ht="12.75">
      <c r="N624" s="15"/>
      <c r="O624" s="15"/>
    </row>
    <row r="625" spans="14:15" ht="12.75">
      <c r="N625" s="15"/>
      <c r="O625" s="15"/>
    </row>
    <row r="626" spans="14:15" ht="12.75">
      <c r="N626" s="15"/>
      <c r="O626" s="15"/>
    </row>
    <row r="627" spans="14:15" ht="12.75">
      <c r="N627" s="15"/>
      <c r="O627" s="15"/>
    </row>
    <row r="628" spans="14:15" ht="12.75">
      <c r="N628" s="15"/>
      <c r="O628" s="15"/>
    </row>
    <row r="629" spans="14:15" ht="12.75">
      <c r="N629" s="15"/>
      <c r="O629" s="15"/>
    </row>
    <row r="630" spans="14:15" ht="12.75">
      <c r="N630" s="15"/>
      <c r="O630" s="15"/>
    </row>
    <row r="631" spans="14:15" ht="12.75">
      <c r="N631" s="15"/>
      <c r="O631" s="15"/>
    </row>
    <row r="632" spans="14:15" ht="12.75">
      <c r="N632" s="15"/>
      <c r="O632" s="15"/>
    </row>
    <row r="633" spans="14:15" ht="12.75">
      <c r="N633" s="15"/>
      <c r="O633" s="15"/>
    </row>
    <row r="634" spans="14:15" ht="12.75">
      <c r="N634" s="15"/>
      <c r="O634" s="15"/>
    </row>
    <row r="635" spans="14:15" ht="12.75">
      <c r="N635" s="15"/>
      <c r="O635" s="15"/>
    </row>
    <row r="636" spans="14:15" ht="12.75">
      <c r="N636" s="15"/>
      <c r="O636" s="15"/>
    </row>
    <row r="637" spans="14:15" ht="12.75">
      <c r="N637" s="15"/>
      <c r="O637" s="15"/>
    </row>
    <row r="638" spans="14:15" ht="12.75">
      <c r="N638" s="15"/>
      <c r="O638" s="15"/>
    </row>
    <row r="639" spans="14:15" ht="12.75">
      <c r="N639" s="15"/>
      <c r="O639" s="15"/>
    </row>
    <row r="640" spans="14:15" ht="12.75">
      <c r="N640" s="15"/>
      <c r="O640" s="15"/>
    </row>
    <row r="641" spans="14:15" ht="12.75">
      <c r="N641" s="15"/>
      <c r="O641" s="15"/>
    </row>
    <row r="642" spans="14:15" ht="12.75">
      <c r="N642" s="15"/>
      <c r="O642" s="15"/>
    </row>
    <row r="643" spans="14:15" ht="12.75">
      <c r="N643" s="15"/>
      <c r="O643" s="15"/>
    </row>
    <row r="644" spans="14:15" ht="12.75">
      <c r="N644" s="15"/>
      <c r="O644" s="15"/>
    </row>
    <row r="645" spans="14:15" ht="12.75">
      <c r="N645" s="15"/>
      <c r="O645" s="15"/>
    </row>
    <row r="646" spans="14:15" ht="12.75">
      <c r="N646" s="15"/>
      <c r="O646" s="15"/>
    </row>
    <row r="647" spans="14:15" ht="12.75">
      <c r="N647" s="15"/>
      <c r="O647" s="15"/>
    </row>
    <row r="648" spans="14:15" ht="12.75">
      <c r="N648" s="15"/>
      <c r="O648" s="15"/>
    </row>
    <row r="649" spans="14:15" ht="12.75">
      <c r="N649" s="15"/>
      <c r="O649" s="15"/>
    </row>
    <row r="650" spans="14:15" ht="12.75">
      <c r="N650" s="15"/>
      <c r="O650" s="15"/>
    </row>
    <row r="651" spans="14:15" ht="12.75">
      <c r="N651" s="15"/>
      <c r="O651" s="15"/>
    </row>
    <row r="652" spans="14:15" ht="12.75">
      <c r="N652" s="15"/>
      <c r="O652" s="15"/>
    </row>
    <row r="653" spans="14:15" ht="12.75">
      <c r="N653" s="15"/>
      <c r="O653" s="15"/>
    </row>
    <row r="654" spans="14:15" ht="12.75">
      <c r="N654" s="15"/>
      <c r="O654" s="15"/>
    </row>
    <row r="655" spans="14:15" ht="12.75">
      <c r="N655" s="15"/>
      <c r="O655" s="15"/>
    </row>
    <row r="656" spans="14:15" ht="12.75">
      <c r="N656" s="15"/>
      <c r="O656" s="15"/>
    </row>
    <row r="657" spans="14:15" ht="12.75">
      <c r="N657" s="15"/>
      <c r="O657" s="15"/>
    </row>
    <row r="658" spans="14:15" ht="12.75">
      <c r="N658" s="15"/>
      <c r="O658" s="15"/>
    </row>
    <row r="659" spans="14:15" ht="12.75">
      <c r="N659" s="15"/>
      <c r="O659" s="15"/>
    </row>
    <row r="660" spans="14:15" ht="12.75">
      <c r="N660" s="15"/>
      <c r="O660" s="15"/>
    </row>
    <row r="661" spans="14:15" ht="12.75">
      <c r="N661" s="15"/>
      <c r="O661" s="15"/>
    </row>
    <row r="662" spans="14:15" ht="12.75">
      <c r="N662" s="15"/>
      <c r="O662" s="15"/>
    </row>
    <row r="663" spans="14:15" ht="12.75">
      <c r="N663" s="15"/>
      <c r="O663" s="15"/>
    </row>
    <row r="664" spans="14:15" ht="12.75">
      <c r="N664" s="15"/>
      <c r="O664" s="15"/>
    </row>
    <row r="665" spans="14:15" ht="12.75">
      <c r="N665" s="15"/>
      <c r="O665" s="15"/>
    </row>
    <row r="666" spans="14:15" ht="12.75">
      <c r="N666" s="15"/>
      <c r="O666" s="15"/>
    </row>
    <row r="667" spans="14:15" ht="12.75">
      <c r="N667" s="15"/>
      <c r="O667" s="15"/>
    </row>
    <row r="668" spans="14:15" ht="12.75">
      <c r="N668" s="15"/>
      <c r="O668" s="15"/>
    </row>
    <row r="669" spans="14:15" ht="12.75">
      <c r="N669" s="15"/>
      <c r="O669" s="15"/>
    </row>
    <row r="670" spans="14:15" ht="12.75">
      <c r="N670" s="15"/>
      <c r="O670" s="15"/>
    </row>
    <row r="671" spans="14:15" ht="12.75">
      <c r="N671" s="15"/>
      <c r="O671" s="15"/>
    </row>
    <row r="672" spans="14:15" ht="12.75">
      <c r="N672" s="15"/>
      <c r="O672" s="15"/>
    </row>
    <row r="673" spans="14:15" ht="12.75">
      <c r="N673" s="15"/>
      <c r="O673" s="15"/>
    </row>
    <row r="674" spans="14:15" ht="12.75">
      <c r="N674" s="15"/>
      <c r="O674" s="15"/>
    </row>
    <row r="675" spans="14:15" ht="12.75">
      <c r="N675" s="15"/>
      <c r="O675" s="15"/>
    </row>
    <row r="676" spans="14:15" ht="12.75">
      <c r="N676" s="15"/>
      <c r="O676" s="15"/>
    </row>
    <row r="677" spans="14:15" ht="12.75">
      <c r="N677" s="15"/>
      <c r="O677" s="15"/>
    </row>
    <row r="678" spans="14:15" ht="12.75">
      <c r="N678" s="15"/>
      <c r="O678" s="15"/>
    </row>
    <row r="679" spans="14:15" ht="12.75">
      <c r="N679" s="15"/>
      <c r="O679" s="15"/>
    </row>
    <row r="680" spans="14:15" ht="12.75">
      <c r="N680" s="15"/>
      <c r="O680" s="15"/>
    </row>
    <row r="681" spans="14:15" ht="12.75">
      <c r="N681" s="15"/>
      <c r="O681" s="15"/>
    </row>
    <row r="682" spans="14:15" ht="12.75">
      <c r="N682" s="15"/>
      <c r="O682" s="15"/>
    </row>
    <row r="683" spans="14:15" ht="12.75">
      <c r="N683" s="15"/>
      <c r="O683" s="15"/>
    </row>
    <row r="684" spans="14:15" ht="12.75">
      <c r="N684" s="15"/>
      <c r="O684" s="15"/>
    </row>
    <row r="685" spans="14:15" ht="12.75">
      <c r="N685" s="15"/>
      <c r="O685" s="15"/>
    </row>
    <row r="686" spans="14:15" ht="12.75">
      <c r="N686" s="15"/>
      <c r="O686" s="15"/>
    </row>
    <row r="687" spans="14:15" ht="12.75">
      <c r="N687" s="15"/>
      <c r="O687" s="15"/>
    </row>
    <row r="688" spans="14:15" ht="12.75">
      <c r="N688" s="15"/>
      <c r="O688" s="15"/>
    </row>
    <row r="689" spans="14:15" ht="12.75">
      <c r="N689" s="15"/>
      <c r="O689" s="15"/>
    </row>
    <row r="690" spans="14:15" ht="12.75">
      <c r="N690" s="15"/>
      <c r="O690" s="15"/>
    </row>
    <row r="691" spans="14:15" ht="12.75">
      <c r="N691" s="15"/>
      <c r="O691" s="15"/>
    </row>
    <row r="692" spans="14:15" ht="12.75">
      <c r="N692" s="15"/>
      <c r="O692" s="15"/>
    </row>
    <row r="693" spans="14:15" ht="12.75">
      <c r="N693" s="15"/>
      <c r="O693" s="15"/>
    </row>
    <row r="694" spans="14:15" ht="12.75">
      <c r="N694" s="15"/>
      <c r="O694" s="15"/>
    </row>
    <row r="695" spans="14:15" ht="12.75">
      <c r="N695" s="15"/>
      <c r="O695" s="15"/>
    </row>
    <row r="696" spans="14:15" ht="12.75">
      <c r="N696" s="15"/>
      <c r="O696" s="15"/>
    </row>
    <row r="697" spans="14:15" ht="12.75">
      <c r="N697" s="15"/>
      <c r="O697" s="15"/>
    </row>
    <row r="698" spans="14:15" ht="12.75">
      <c r="N698" s="15"/>
      <c r="O698" s="15"/>
    </row>
    <row r="699" spans="14:15" ht="12.75">
      <c r="N699" s="15"/>
      <c r="O699" s="15"/>
    </row>
    <row r="700" spans="14:15" ht="12.75">
      <c r="N700" s="15"/>
      <c r="O700" s="15"/>
    </row>
    <row r="701" spans="14:15" ht="12.75">
      <c r="N701" s="15"/>
      <c r="O701" s="15"/>
    </row>
    <row r="702" spans="14:15" ht="12.75">
      <c r="N702" s="15"/>
      <c r="O702" s="15"/>
    </row>
    <row r="703" spans="14:15" ht="12.75">
      <c r="N703" s="15"/>
      <c r="O703" s="15"/>
    </row>
    <row r="704" spans="14:15" ht="12.75">
      <c r="N704" s="15"/>
      <c r="O704" s="15"/>
    </row>
    <row r="705" spans="14:15" ht="12.75">
      <c r="N705" s="15"/>
      <c r="O705" s="15"/>
    </row>
    <row r="706" spans="14:15" ht="12.75">
      <c r="N706" s="15"/>
      <c r="O706" s="15"/>
    </row>
    <row r="707" spans="14:15" ht="12.75">
      <c r="N707" s="15"/>
      <c r="O707" s="15"/>
    </row>
    <row r="708" spans="14:15" ht="12.75">
      <c r="N708" s="15"/>
      <c r="O708" s="15"/>
    </row>
    <row r="709" spans="14:15" ht="12.75">
      <c r="N709" s="15"/>
      <c r="O709" s="15"/>
    </row>
    <row r="710" spans="14:15" ht="12.75">
      <c r="N710" s="15"/>
      <c r="O710" s="15"/>
    </row>
    <row r="711" spans="14:15" ht="12.75">
      <c r="N711" s="15"/>
      <c r="O711" s="15"/>
    </row>
    <row r="712" spans="14:15" ht="12.75">
      <c r="N712" s="15"/>
      <c r="O712" s="15"/>
    </row>
    <row r="713" spans="14:15" ht="12.75">
      <c r="N713" s="15"/>
      <c r="O713" s="15"/>
    </row>
    <row r="714" spans="14:15" ht="12.75">
      <c r="N714" s="15"/>
      <c r="O714" s="15"/>
    </row>
    <row r="715" spans="14:15" ht="12.75">
      <c r="N715" s="15"/>
      <c r="O715" s="15"/>
    </row>
    <row r="716" spans="14:15" ht="12.75">
      <c r="N716" s="15"/>
      <c r="O716" s="15"/>
    </row>
    <row r="717" spans="14:15" ht="12.75">
      <c r="N717" s="15"/>
      <c r="O717" s="15"/>
    </row>
    <row r="718" spans="14:15" ht="12.75">
      <c r="N718" s="15"/>
      <c r="O718" s="15"/>
    </row>
    <row r="719" spans="14:15" ht="12.75">
      <c r="N719" s="15"/>
      <c r="O719" s="15"/>
    </row>
    <row r="720" spans="14:15" ht="12.75">
      <c r="N720" s="15"/>
      <c r="O720" s="15"/>
    </row>
    <row r="721" spans="14:15" ht="12.75">
      <c r="N721" s="15"/>
      <c r="O721" s="15"/>
    </row>
    <row r="722" spans="14:15" ht="12.75">
      <c r="N722" s="15"/>
      <c r="O722" s="15"/>
    </row>
    <row r="723" spans="14:15" ht="12.75">
      <c r="N723" s="15"/>
      <c r="O723" s="15"/>
    </row>
    <row r="724" spans="14:15" ht="12.75">
      <c r="N724" s="15"/>
      <c r="O724" s="15"/>
    </row>
    <row r="725" spans="14:15" ht="12.75">
      <c r="N725" s="15"/>
      <c r="O725" s="15"/>
    </row>
    <row r="726" spans="14:15" ht="12.75">
      <c r="N726" s="15"/>
      <c r="O726" s="15"/>
    </row>
    <row r="727" spans="14:15" ht="12.75">
      <c r="N727" s="15"/>
      <c r="O727" s="15"/>
    </row>
    <row r="728" spans="14:15" ht="12.75">
      <c r="N728" s="15"/>
      <c r="O728" s="15"/>
    </row>
    <row r="729" spans="14:15" ht="12.75">
      <c r="N729" s="15"/>
      <c r="O729" s="15"/>
    </row>
    <row r="730" spans="14:15" ht="12.75">
      <c r="N730" s="15"/>
      <c r="O730" s="15"/>
    </row>
    <row r="731" spans="14:15" ht="12.75">
      <c r="N731" s="15"/>
      <c r="O731" s="15"/>
    </row>
    <row r="732" spans="14:15" ht="12.75">
      <c r="N732" s="15"/>
      <c r="O732" s="15"/>
    </row>
    <row r="733" spans="14:15" ht="12.75">
      <c r="N733" s="15"/>
      <c r="O733" s="15"/>
    </row>
    <row r="734" spans="14:15" ht="12.75">
      <c r="N734" s="15"/>
      <c r="O734" s="15"/>
    </row>
    <row r="735" spans="14:15" ht="12.75">
      <c r="N735" s="15"/>
      <c r="O735" s="15"/>
    </row>
    <row r="736" spans="14:15" ht="12.75">
      <c r="N736" s="15"/>
      <c r="O736" s="15"/>
    </row>
    <row r="737" spans="14:15" ht="12.75">
      <c r="N737" s="15"/>
      <c r="O737" s="15"/>
    </row>
    <row r="738" spans="14:15" ht="12.75">
      <c r="N738" s="15"/>
      <c r="O738" s="15"/>
    </row>
    <row r="739" spans="14:15" ht="12.75">
      <c r="N739" s="15"/>
      <c r="O739" s="15"/>
    </row>
    <row r="740" spans="14:15" ht="12.75">
      <c r="N740" s="15"/>
      <c r="O740" s="15"/>
    </row>
    <row r="741" spans="14:15" ht="12.75">
      <c r="N741" s="15"/>
      <c r="O741" s="15"/>
    </row>
    <row r="742" spans="14:15" ht="12.75">
      <c r="N742" s="15"/>
      <c r="O742" s="15"/>
    </row>
    <row r="743" spans="14:15" ht="12.75">
      <c r="N743" s="15"/>
      <c r="O743" s="15"/>
    </row>
    <row r="744" spans="14:15" ht="12.75">
      <c r="N744" s="15"/>
      <c r="O744" s="15"/>
    </row>
    <row r="745" spans="14:15" ht="12.75">
      <c r="N745" s="15"/>
      <c r="O745" s="15"/>
    </row>
    <row r="746" spans="14:15" ht="12.75">
      <c r="N746" s="15"/>
      <c r="O746" s="15"/>
    </row>
    <row r="747" spans="14:15" ht="12.75">
      <c r="N747" s="15"/>
      <c r="O747" s="15"/>
    </row>
    <row r="748" spans="14:15" ht="12.75">
      <c r="N748" s="15"/>
      <c r="O748" s="15"/>
    </row>
    <row r="749" spans="14:15" ht="12.75">
      <c r="N749" s="15"/>
      <c r="O749" s="15"/>
    </row>
    <row r="750" spans="14:15" ht="12.75">
      <c r="N750" s="15"/>
      <c r="O750" s="15"/>
    </row>
    <row r="751" spans="14:15" ht="12.75">
      <c r="N751" s="15"/>
      <c r="O751" s="15"/>
    </row>
    <row r="752" spans="14:15" ht="12.75">
      <c r="N752" s="15"/>
      <c r="O752" s="15"/>
    </row>
    <row r="753" spans="14:15" ht="12.75">
      <c r="N753" s="15"/>
      <c r="O753" s="15"/>
    </row>
    <row r="754" spans="14:15" ht="12.75">
      <c r="N754" s="15"/>
      <c r="O754" s="15"/>
    </row>
    <row r="755" spans="14:15" ht="12.75">
      <c r="N755" s="15"/>
      <c r="O755" s="15"/>
    </row>
    <row r="756" spans="14:15" ht="12.75">
      <c r="N756" s="15"/>
      <c r="O756" s="15"/>
    </row>
    <row r="757" spans="14:15" ht="12.75">
      <c r="N757" s="15"/>
      <c r="O757" s="15"/>
    </row>
    <row r="758" spans="14:15" ht="12.75">
      <c r="N758" s="15"/>
      <c r="O758" s="15"/>
    </row>
    <row r="759" spans="14:15" ht="12.75">
      <c r="N759" s="15"/>
      <c r="O759" s="15"/>
    </row>
    <row r="760" spans="14:15" ht="12.75">
      <c r="N760" s="15"/>
      <c r="O760" s="15"/>
    </row>
    <row r="761" spans="14:15" ht="12.75">
      <c r="N761" s="15"/>
      <c r="O761" s="15"/>
    </row>
    <row r="762" spans="14:15" ht="12.75">
      <c r="N762" s="15"/>
      <c r="O762" s="15"/>
    </row>
    <row r="763" spans="14:15" ht="12.75">
      <c r="N763" s="15"/>
      <c r="O763" s="15"/>
    </row>
    <row r="764" spans="14:15" ht="12.75">
      <c r="N764" s="15"/>
      <c r="O764" s="15"/>
    </row>
    <row r="765" spans="14:15" ht="12.75">
      <c r="N765" s="15"/>
      <c r="O765" s="15"/>
    </row>
    <row r="766" spans="14:15" ht="12.75">
      <c r="N766" s="15"/>
      <c r="O766" s="15"/>
    </row>
    <row r="767" spans="14:15" ht="12.75">
      <c r="N767" s="15"/>
      <c r="O767" s="15"/>
    </row>
    <row r="768" spans="14:15" ht="12.75">
      <c r="N768" s="15"/>
      <c r="O768" s="15"/>
    </row>
    <row r="769" spans="14:15" ht="12.75">
      <c r="N769" s="15"/>
      <c r="O769" s="15"/>
    </row>
    <row r="770" spans="14:15" ht="12.75">
      <c r="N770" s="15"/>
      <c r="O770" s="15"/>
    </row>
    <row r="771" spans="14:15" ht="12.75">
      <c r="N771" s="15"/>
      <c r="O771" s="15"/>
    </row>
    <row r="772" spans="14:15" ht="12.75">
      <c r="N772" s="15"/>
      <c r="O772" s="15"/>
    </row>
    <row r="773" spans="14:15" ht="12.75">
      <c r="N773" s="15"/>
      <c r="O773" s="15"/>
    </row>
    <row r="774" spans="14:15" ht="12.75">
      <c r="N774" s="15"/>
      <c r="O774" s="15"/>
    </row>
  </sheetData>
  <mergeCells count="4">
    <mergeCell ref="A1:B1"/>
    <mergeCell ref="L1:M1"/>
    <mergeCell ref="N1:O1"/>
    <mergeCell ref="P1:Q1"/>
  </mergeCells>
  <printOptions/>
  <pageMargins left="0.75" right="0.75" top="1" bottom="1" header="0.5" footer="0.5"/>
  <pageSetup fitToHeight="1" fitToWidth="1" horizontalDpi="360" verticalDpi="36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Support Service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Lindquist</dc:creator>
  <cp:keywords/>
  <dc:description/>
  <cp:lastModifiedBy>Robert E. Lindquist</cp:lastModifiedBy>
  <cp:lastPrinted>2000-02-13T22:21:05Z</cp:lastPrinted>
  <dcterms:created xsi:type="dcterms:W3CDTF">1998-09-03T22:39:39Z</dcterms:created>
  <dcterms:modified xsi:type="dcterms:W3CDTF">2000-06-03T18:07:06Z</dcterms:modified>
  <cp:category/>
  <cp:version/>
  <cp:contentType/>
  <cp:contentStatus/>
</cp:coreProperties>
</file>